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ssiel.segura\Documents\Archivos Massiel\2016\Financiero\10. Octubre\"/>
    </mc:Choice>
  </mc:AlternateContent>
  <bookViews>
    <workbookView xWindow="15" yWindow="45" windowWidth="11970" windowHeight="7575" tabRatio="736"/>
  </bookViews>
  <sheets>
    <sheet name="CXP POR LIBRAMIENTOS" sheetId="17" r:id="rId1"/>
  </sheets>
  <definedNames>
    <definedName name="_xlnm._FilterDatabase" localSheetId="0" hidden="1">'CXP POR LIBRAMIENTOS'!$A$1:$D$1387</definedName>
    <definedName name="_xlnm.Print_Area" localSheetId="0">'CXP POR LIBRAMIENTOS'!$A$975:$D$1002</definedName>
    <definedName name="_xlnm.Print_Titles" localSheetId="0">'CXP POR LIBRAMIENTOS'!$A:$D,'CXP POR LIBRAMIENTOS'!$1:$1</definedName>
  </definedNames>
  <calcPr calcId="162913"/>
  <customWorkbookViews>
    <customWorkbookView name="juan.quinche - Vista personalizada" guid="{D0A3D646-22CC-4335-9790-D15AE0949C55}" mergeInterval="0" personalView="1" maximized="1" xWindow="1" yWindow="1" windowWidth="1396" windowHeight="830" activeSheetId="1"/>
  </customWorkbookViews>
</workbook>
</file>

<file path=xl/calcChain.xml><?xml version="1.0" encoding="utf-8"?>
<calcChain xmlns="http://schemas.openxmlformats.org/spreadsheetml/2006/main">
  <c r="B3" i="17" l="1"/>
  <c r="B14" i="17"/>
  <c r="B27" i="17"/>
  <c r="B45" i="17"/>
  <c r="B136" i="17"/>
  <c r="B186" i="17"/>
  <c r="B215" i="17"/>
  <c r="B231" i="17"/>
  <c r="B236" i="17"/>
  <c r="B239" i="17"/>
  <c r="B243" i="17"/>
  <c r="B245" i="17"/>
  <c r="B246" i="17"/>
  <c r="B247" i="17"/>
  <c r="B254" i="17"/>
  <c r="B256" i="17"/>
  <c r="B257" i="17"/>
  <c r="B269" i="17"/>
  <c r="B273" i="17"/>
  <c r="B274" i="17"/>
  <c r="B281" i="17"/>
  <c r="B284" i="17"/>
  <c r="B286" i="17"/>
  <c r="B290" i="17"/>
  <c r="B294" i="17"/>
  <c r="B296" i="17"/>
  <c r="B299" i="17"/>
  <c r="B302" i="17"/>
  <c r="B336" i="17"/>
  <c r="B341" i="17"/>
  <c r="B348" i="17"/>
  <c r="B350" i="17"/>
  <c r="B352" i="17"/>
  <c r="B355" i="17"/>
  <c r="B356" i="17"/>
  <c r="B360" i="17"/>
  <c r="B368" i="17"/>
  <c r="B369" i="17"/>
  <c r="B372" i="17"/>
  <c r="B374" i="17"/>
  <c r="B376" i="17"/>
  <c r="B377" i="17"/>
  <c r="B378" i="17"/>
  <c r="B380" i="17"/>
  <c r="B381" i="17"/>
  <c r="B383" i="17"/>
  <c r="B384" i="17"/>
  <c r="B385" i="17"/>
  <c r="B386" i="17"/>
  <c r="B387" i="17"/>
  <c r="B388" i="17"/>
  <c r="B389" i="17"/>
  <c r="B390" i="17"/>
  <c r="B391" i="17"/>
  <c r="B394" i="17"/>
  <c r="B395" i="17"/>
  <c r="B396" i="17"/>
  <c r="B397" i="17"/>
  <c r="B398" i="17"/>
  <c r="B399" i="17"/>
  <c r="B405" i="17"/>
  <c r="B408" i="17"/>
  <c r="B410" i="17"/>
  <c r="B411" i="17"/>
  <c r="B416" i="17"/>
  <c r="B419" i="17"/>
  <c r="B420" i="17"/>
  <c r="B421" i="17"/>
  <c r="B424" i="17"/>
  <c r="B427" i="17"/>
  <c r="B429" i="17"/>
  <c r="B432" i="17"/>
  <c r="B433" i="17"/>
  <c r="B437" i="17"/>
  <c r="B440" i="17"/>
  <c r="B441" i="17"/>
  <c r="B442" i="17"/>
  <c r="B444" i="17"/>
  <c r="B445" i="17"/>
  <c r="B446" i="17"/>
  <c r="B447" i="17"/>
  <c r="B448" i="17"/>
  <c r="B452" i="17"/>
  <c r="B454" i="17"/>
  <c r="B455" i="17"/>
  <c r="B456" i="17"/>
  <c r="B460" i="17"/>
  <c r="B465" i="17"/>
  <c r="B467" i="17"/>
  <c r="B477" i="17"/>
  <c r="B480" i="17"/>
  <c r="B479" i="17" s="1"/>
  <c r="B485" i="17"/>
  <c r="B499" i="17"/>
  <c r="B502" i="17"/>
  <c r="B507" i="17"/>
  <c r="B559" i="17"/>
  <c r="B654" i="17"/>
  <c r="B657" i="17"/>
  <c r="B664" i="17"/>
  <c r="B683" i="17"/>
  <c r="B711" i="17"/>
  <c r="B686" i="17"/>
  <c r="B720" i="17"/>
  <c r="B725" i="17"/>
  <c r="B728" i="17"/>
  <c r="B731" i="17"/>
  <c r="B743" i="17"/>
  <c r="B745" i="17"/>
  <c r="B746" i="17"/>
  <c r="B749" i="17"/>
  <c r="B751" i="17"/>
  <c r="B755" i="17"/>
  <c r="B759" i="17"/>
  <c r="B764" i="17"/>
  <c r="B765" i="17"/>
  <c r="B768" i="17"/>
  <c r="B770" i="17"/>
  <c r="B773" i="17"/>
  <c r="B775" i="17"/>
  <c r="B776" i="17"/>
  <c r="B780" i="17"/>
  <c r="B781" i="17"/>
  <c r="B782" i="17"/>
  <c r="B783" i="17"/>
  <c r="B784" i="17"/>
  <c r="B785" i="17"/>
  <c r="B786" i="17"/>
  <c r="B787" i="17"/>
  <c r="B788" i="17"/>
  <c r="B793" i="17"/>
  <c r="B794" i="17"/>
  <c r="B795" i="17"/>
  <c r="B798" i="17"/>
  <c r="B799" i="17"/>
  <c r="B805" i="17"/>
  <c r="B806" i="17"/>
  <c r="B808" i="17"/>
  <c r="B811" i="17"/>
  <c r="B812" i="17"/>
  <c r="B815" i="17"/>
  <c r="B817" i="17"/>
  <c r="B823" i="17"/>
  <c r="B824" i="17"/>
  <c r="B825" i="17"/>
  <c r="B830" i="17"/>
  <c r="B833" i="17"/>
  <c r="B839" i="17"/>
  <c r="B840" i="17"/>
  <c r="B847" i="17"/>
  <c r="B848" i="17"/>
  <c r="B849" i="17"/>
  <c r="B850" i="17"/>
  <c r="B853" i="17"/>
  <c r="B854" i="17"/>
  <c r="B855" i="17"/>
  <c r="B858" i="17"/>
  <c r="B860" i="17"/>
  <c r="B863" i="17"/>
  <c r="B864" i="17"/>
  <c r="B866" i="17"/>
  <c r="B868" i="17"/>
  <c r="B870" i="17"/>
  <c r="B875" i="17"/>
  <c r="B877" i="17"/>
  <c r="B889" i="17"/>
  <c r="B891" i="17"/>
  <c r="B907" i="17"/>
  <c r="B906" i="17"/>
  <c r="B909" i="17"/>
  <c r="B913" i="17"/>
  <c r="B912" i="17" s="1"/>
  <c r="B924" i="17"/>
  <c r="B922" i="17" s="1"/>
  <c r="B937" i="17"/>
  <c r="B944" i="17"/>
  <c r="B953" i="17"/>
  <c r="B942" i="17" s="1"/>
  <c r="B959" i="17"/>
  <c r="B966" i="17"/>
  <c r="B971" i="17"/>
  <c r="B977" i="17"/>
  <c r="B1002" i="17"/>
  <c r="B1014" i="17"/>
  <c r="B1005" i="17"/>
  <c r="B1023" i="17"/>
  <c r="B1024" i="17"/>
  <c r="B1033" i="17"/>
  <c r="B1037" i="17"/>
  <c r="B1027" i="17" s="1"/>
  <c r="B1038" i="17"/>
  <c r="B1042" i="17"/>
  <c r="B1045" i="17"/>
  <c r="B1054" i="17"/>
  <c r="B1052" i="17" s="1"/>
  <c r="B1059" i="17"/>
  <c r="B1057" i="17" s="1"/>
  <c r="B1064" i="17"/>
  <c r="B1065" i="17"/>
  <c r="B1069" i="17"/>
  <c r="B1072" i="17"/>
  <c r="B1085" i="17"/>
  <c r="B1086" i="17"/>
  <c r="B1088" i="17"/>
  <c r="B1090" i="17"/>
  <c r="B1092" i="17"/>
  <c r="B1093" i="17"/>
  <c r="B1095" i="17"/>
  <c r="B1097" i="17"/>
  <c r="B1105" i="17"/>
  <c r="B1103" i="17" s="1"/>
  <c r="B1111" i="17"/>
  <c r="B1120" i="17"/>
  <c r="B1121" i="17"/>
  <c r="B1126" i="17"/>
  <c r="B1124" i="17" s="1"/>
  <c r="B1131" i="17"/>
  <c r="B1135" i="17"/>
  <c r="B1140" i="17"/>
  <c r="B1143" i="17"/>
  <c r="B1159" i="17"/>
  <c r="B1208" i="17"/>
  <c r="B1224" i="17"/>
  <c r="B1223" i="17"/>
  <c r="B1233" i="17"/>
  <c r="B1239" i="17"/>
  <c r="B1244" i="17"/>
  <c r="B1248" i="17"/>
  <c r="B1252" i="17"/>
  <c r="B1266" i="17"/>
  <c r="B1275" i="17"/>
  <c r="B1278" i="17"/>
  <c r="B1281" i="17"/>
  <c r="B1284" i="17"/>
  <c r="B1287" i="17"/>
  <c r="B1291" i="17"/>
  <c r="B1294" i="17"/>
  <c r="B1297" i="17"/>
  <c r="B1302" i="17"/>
  <c r="B956" i="17"/>
  <c r="B335" i="17"/>
  <c r="B1022" i="17"/>
  <c r="B1062" i="17"/>
  <c r="B1116" i="17"/>
  <c r="B724" i="17" l="1"/>
  <c r="B210" i="17"/>
  <c r="B1147" i="17"/>
  <c r="B252" i="17"/>
  <c r="B242" i="17"/>
</calcChain>
</file>

<file path=xl/sharedStrings.xml><?xml version="1.0" encoding="utf-8"?>
<sst xmlns="http://schemas.openxmlformats.org/spreadsheetml/2006/main" count="2438" uniqueCount="1186">
  <si>
    <t>PRENDAS DE VESTIR</t>
  </si>
  <si>
    <t>ELECTRICIDAD</t>
  </si>
  <si>
    <t>AGUA</t>
  </si>
  <si>
    <t>OTROS ALQUILERES</t>
  </si>
  <si>
    <t>OBRAS MENORES</t>
  </si>
  <si>
    <t>ALIMENTOS Y BEBIDA PARA PERSONAS</t>
  </si>
  <si>
    <t>ACABADOS TEXTILES</t>
  </si>
  <si>
    <t xml:space="preserve">PRODUCTOS DE ARTES GRAFICAS </t>
  </si>
  <si>
    <t>MANTENIMIENTO DE VEHICULOS</t>
  </si>
  <si>
    <t xml:space="preserve"> </t>
  </si>
  <si>
    <t>TOTAL</t>
  </si>
  <si>
    <t>FECHA DE ORDEN</t>
  </si>
  <si>
    <t>PASAJES</t>
  </si>
  <si>
    <t>OBRAS PARA EDIFICACIONES NO RESIDENCIALES</t>
  </si>
  <si>
    <t>FACT. 004</t>
  </si>
  <si>
    <t>SERVICIOS DE CAPACITACION</t>
  </si>
  <si>
    <t>CUB. 3</t>
  </si>
  <si>
    <t>AUTOMOVILES Y CAMIONES</t>
  </si>
  <si>
    <t xml:space="preserve">FACT. </t>
  </si>
  <si>
    <t>CUB. 2</t>
  </si>
  <si>
    <t>EVENTOS GENERALES</t>
  </si>
  <si>
    <t>CUB. 1</t>
  </si>
  <si>
    <t>FACT.</t>
  </si>
  <si>
    <t>TEXTO DE ENSEÑANZA</t>
  </si>
  <si>
    <t>GASOLINA</t>
  </si>
  <si>
    <t xml:space="preserve">OTROS SERVICIOS </t>
  </si>
  <si>
    <t>NG MEDIA</t>
  </si>
  <si>
    <t>AVANCE 20%</t>
  </si>
  <si>
    <t>EMPRESAS INTEGRADAS</t>
  </si>
  <si>
    <t>MANTENIMIENTO Y REP. EQUIPO DE OFICINA Y MUEBLES</t>
  </si>
  <si>
    <t>TRANSF. CORRIENTES A INST. SIN FINES DE LUCRO</t>
  </si>
  <si>
    <t>FACT. S</t>
  </si>
  <si>
    <t>FACT. 009</t>
  </si>
  <si>
    <t>FACT. 001</t>
  </si>
  <si>
    <t>SEGUROS DE BIENES MUEBLES</t>
  </si>
  <si>
    <t>SEGUROS BANRESERVAS</t>
  </si>
  <si>
    <t>CUB. 4</t>
  </si>
  <si>
    <t>FACT. 003</t>
  </si>
  <si>
    <t>PRODUCTOS FORESTALES</t>
  </si>
  <si>
    <t>IMPRESIÓN</t>
  </si>
  <si>
    <t>FACT. 007</t>
  </si>
  <si>
    <t>POHUT COMERCIAL</t>
  </si>
  <si>
    <t>FACT. 016</t>
  </si>
  <si>
    <t>ZAIDA JOSELYN MONTES DE OCA</t>
  </si>
  <si>
    <t>JUSTINA GERMANIA TEJADA HICIANO</t>
  </si>
  <si>
    <t>COMERCIAL MORDIS SRL</t>
  </si>
  <si>
    <t>DELICIAS NANI CATERING &amp; ALGO MAS</t>
  </si>
  <si>
    <t>FACT. 072</t>
  </si>
  <si>
    <t>FACT. 1861</t>
  </si>
  <si>
    <t>XIOMARI VELOZ D´LUJO FIESTA</t>
  </si>
  <si>
    <t>CONSTRUCTORA BALMOSA</t>
  </si>
  <si>
    <t>OFFITEK</t>
  </si>
  <si>
    <t>DISTRIBUIDORA ESCOLAR, S.A. (DISESA)</t>
  </si>
  <si>
    <t>LETREROS DEL CIBAO</t>
  </si>
  <si>
    <t>OTROS MOBILIARIOS</t>
  </si>
  <si>
    <t>FACT. 018</t>
  </si>
  <si>
    <t>JULIVIOT FLORISTERIA</t>
  </si>
  <si>
    <t>GISELLE MARIE VIÑAS CO</t>
  </si>
  <si>
    <t>SERVICIOS JURIDICOS</t>
  </si>
  <si>
    <t>FACT. 011</t>
  </si>
  <si>
    <t>CUB. 5</t>
  </si>
  <si>
    <t>INVERSIONES GLARUS</t>
  </si>
  <si>
    <t>RK CREATIVA SLR</t>
  </si>
  <si>
    <t>FACT. 033</t>
  </si>
  <si>
    <t>OTROS EQUIPOS VARIOS</t>
  </si>
  <si>
    <t>FACT. 041</t>
  </si>
  <si>
    <t>FACT.S</t>
  </si>
  <si>
    <t>MEDIOS DEL NORTE</t>
  </si>
  <si>
    <t>HONDA RENT A CAR</t>
  </si>
  <si>
    <t>CUB. 6</t>
  </si>
  <si>
    <t>COMERCIAL DISMA</t>
  </si>
  <si>
    <t>FACT. 023</t>
  </si>
  <si>
    <t>FACT. 078</t>
  </si>
  <si>
    <t>FACT. 640</t>
  </si>
  <si>
    <t>FACT. 616</t>
  </si>
  <si>
    <t>MONTO:</t>
  </si>
  <si>
    <t>FACT. 252</t>
  </si>
  <si>
    <t>FACT. 180</t>
  </si>
  <si>
    <t>DECORUS SRL</t>
  </si>
  <si>
    <t>CUB. 03</t>
  </si>
  <si>
    <t>CORAABO</t>
  </si>
  <si>
    <t>INAPA</t>
  </si>
  <si>
    <t>FACGT. 7203</t>
  </si>
  <si>
    <t>INVERPLATA</t>
  </si>
  <si>
    <t>SISTEMA DE AIRE ACONDICIONADO</t>
  </si>
  <si>
    <t>PORFIRIO VERAS MERCEDES</t>
  </si>
  <si>
    <t>M &amp; M CONSULTING FIRM</t>
  </si>
  <si>
    <t>CREACIONES SORIVEL SRL</t>
  </si>
  <si>
    <t>MULTISERVICIOS HERMES</t>
  </si>
  <si>
    <t>MOBILIARIOS  (2611)</t>
  </si>
  <si>
    <t>LOGOMARCA</t>
  </si>
  <si>
    <t>FACT. 019</t>
  </si>
  <si>
    <t>FACT. 002</t>
  </si>
  <si>
    <t>UTILES COCINA Y COMEDOR</t>
  </si>
  <si>
    <t>FACT. 13711</t>
  </si>
  <si>
    <t>ASPI CORPORATION</t>
  </si>
  <si>
    <t>FACT. 4382</t>
  </si>
  <si>
    <t>FACT. 13713</t>
  </si>
  <si>
    <t xml:space="preserve">CONVENIO </t>
  </si>
  <si>
    <t>VIATICOS</t>
  </si>
  <si>
    <t>NAS EIRL</t>
  </si>
  <si>
    <t>FACT. 038</t>
  </si>
  <si>
    <t>COMERCIALIZADORA LANIPSE</t>
  </si>
  <si>
    <t>EDITORIAL SANTILLANA</t>
  </si>
  <si>
    <t>FACT. 613</t>
  </si>
  <si>
    <t>FACT. 020</t>
  </si>
  <si>
    <t>PAY IMPORT</t>
  </si>
  <si>
    <t>COMERCIAL REGO</t>
  </si>
  <si>
    <t>UTILES DE DEPORTES Y RECREATIVOS</t>
  </si>
  <si>
    <t>FACT. 130</t>
  </si>
  <si>
    <t>MAQUINARIA Y EQUIPO DE EMPRESARIAL DE ENERGIA</t>
  </si>
  <si>
    <t>SERVICIO INTERNET Y CABLE</t>
  </si>
  <si>
    <t>fact. 674</t>
  </si>
  <si>
    <t>LOS MARLINS SUITES HOTEL</t>
  </si>
  <si>
    <t>FACT. 39177 BCE PENDIENTE</t>
  </si>
  <si>
    <t>GRUPO VIAMAR</t>
  </si>
  <si>
    <t>CLUB DE LAS ORQUIDEAS</t>
  </si>
  <si>
    <t>CUBICACION</t>
  </si>
  <si>
    <t>FACT. 1321</t>
  </si>
  <si>
    <t>FACT. 1320</t>
  </si>
  <si>
    <t>CONSORCIO KENETH DHARINCIMEC</t>
  </si>
  <si>
    <t>FACT. 6585</t>
  </si>
  <si>
    <t>FACT. 0891</t>
  </si>
  <si>
    <t>fact. 13712</t>
  </si>
  <si>
    <t>FULL IMPRESOS</t>
  </si>
  <si>
    <t>SPLACE GROUP</t>
  </si>
  <si>
    <t>FACT. 022</t>
  </si>
  <si>
    <t>COMPU-OFFICE DOMINICANA</t>
  </si>
  <si>
    <t>FACT.0104</t>
  </si>
  <si>
    <t>FACT. 0022</t>
  </si>
  <si>
    <t>UNIVERSIDAD  CENTRAL DEL ESTE</t>
  </si>
  <si>
    <t>APORTE</t>
  </si>
  <si>
    <t>FACT. 0319</t>
  </si>
  <si>
    <t>FACT. 4840</t>
  </si>
  <si>
    <t>CUB. 07</t>
  </si>
  <si>
    <t>FACT. 0225</t>
  </si>
  <si>
    <t>ALTICE HISPAÑIOLA</t>
  </si>
  <si>
    <t>INMAGOKA</t>
  </si>
  <si>
    <t>ACEITES Y GRASAS</t>
  </si>
  <si>
    <t>LUBRICANTES INTERNACIONAL</t>
  </si>
  <si>
    <t>FACT. 1312</t>
  </si>
  <si>
    <t>FACT. 0025</t>
  </si>
  <si>
    <t>FACT. 800</t>
  </si>
  <si>
    <t>FACT. 2904</t>
  </si>
  <si>
    <t>FACT. 0048</t>
  </si>
  <si>
    <t>FACT. 105</t>
  </si>
  <si>
    <t>MARITO MENDEZ TRIUNFEL</t>
  </si>
  <si>
    <t>FACT. 81056</t>
  </si>
  <si>
    <t>FACT. 032</t>
  </si>
  <si>
    <t>FACT.  246</t>
  </si>
  <si>
    <t>FACGT. 238</t>
  </si>
  <si>
    <t>CREATORS PRODUCTORA</t>
  </si>
  <si>
    <t>CATERING 2000, SRL</t>
  </si>
  <si>
    <t>FACT.  0152</t>
  </si>
  <si>
    <t>FACT. 111</t>
  </si>
  <si>
    <t>MENCA</t>
  </si>
  <si>
    <t>CHAMARTIN INVERSIONES</t>
  </si>
  <si>
    <t>FACT. 0203</t>
  </si>
  <si>
    <t>FACT. 1617</t>
  </si>
  <si>
    <t>FACT .62 6364 65</t>
  </si>
  <si>
    <t>FACT. 0180</t>
  </si>
  <si>
    <t>CORAAPLATA</t>
  </si>
  <si>
    <t>FACT. 1268</t>
  </si>
  <si>
    <t>FACT. 0812</t>
  </si>
  <si>
    <t>FEDERICO EDUARDO FRANCO BALCACER</t>
  </si>
  <si>
    <t>FACT. 7825</t>
  </si>
  <si>
    <t>JUNTA DEL DISTRITO MUNICIPAL DE LAS  ZANJAS</t>
  </si>
  <si>
    <t>OTROS REPUESTOS Y ACCESORIOS MENORES</t>
  </si>
  <si>
    <t>FACT. 1840</t>
  </si>
  <si>
    <t>PRODUCTIVE BUSINES</t>
  </si>
  <si>
    <t>FACT. 137</t>
  </si>
  <si>
    <t>STOVE &amp; CO, SRL</t>
  </si>
  <si>
    <t>NAIPAUL</t>
  </si>
  <si>
    <t>FACT. 0034</t>
  </si>
  <si>
    <t>FACTG. 636 651</t>
  </si>
  <si>
    <t>VINICIO DE LOS SANTOS ANGOMAS</t>
  </si>
  <si>
    <t>FACT. 0020</t>
  </si>
  <si>
    <t>FACGT. 116</t>
  </si>
  <si>
    <t>FACT. 0294</t>
  </si>
  <si>
    <t>FACT. 0262</t>
  </si>
  <si>
    <t>FACT. 131</t>
  </si>
  <si>
    <t>MADISON CONSTRUCCIONES</t>
  </si>
  <si>
    <t>FACT.  S</t>
  </si>
  <si>
    <t>FACT. 0161</t>
  </si>
  <si>
    <t>FACT. 0656</t>
  </si>
  <si>
    <t>FACT. 042</t>
  </si>
  <si>
    <t>FACT. 0158</t>
  </si>
  <si>
    <t>FACT. 0194</t>
  </si>
  <si>
    <t>FAC.T 0282</t>
  </si>
  <si>
    <t>FACT. 0021</t>
  </si>
  <si>
    <t>FACT. 2756</t>
  </si>
  <si>
    <t>NAIPAUL TRADING</t>
  </si>
  <si>
    <t>FACT. 174</t>
  </si>
  <si>
    <t>PRODUCTIVE BUSINESS SOLUTIONS</t>
  </si>
  <si>
    <t>FACT. B1904</t>
  </si>
  <si>
    <t>FACT. 0373</t>
  </si>
  <si>
    <t>AMESCO</t>
  </si>
  <si>
    <t>FACT. 0176</t>
  </si>
  <si>
    <t>FACT. 172</t>
  </si>
  <si>
    <t>FACT. 0164</t>
  </si>
  <si>
    <t>FACT.  0391</t>
  </si>
  <si>
    <t>FACT. 0392</t>
  </si>
  <si>
    <t>FACT.  0204</t>
  </si>
  <si>
    <t>FACT. 035</t>
  </si>
  <si>
    <t>FACT. 006</t>
  </si>
  <si>
    <t>TRICOM</t>
  </si>
  <si>
    <t>FACT.  028</t>
  </si>
  <si>
    <t>GOURMET CHIC BY PATLIZ</t>
  </si>
  <si>
    <t>FACTD. 2547</t>
  </si>
  <si>
    <t>CIZZKO</t>
  </si>
  <si>
    <t>FACTD. 018</t>
  </si>
  <si>
    <t>OD DOMINICANA (OFFICE DEPOT)</t>
  </si>
  <si>
    <t>MULTISERVICIOS OCNAB</t>
  </si>
  <si>
    <t>ZADESA</t>
  </si>
  <si>
    <t>FACT. 0302</t>
  </si>
  <si>
    <t>CONSTRUCTORA ESPARZA</t>
  </si>
  <si>
    <t>THE OFFICE WAREHOUSE DOMINICA,S.A</t>
  </si>
  <si>
    <t>FACT.1508</t>
  </si>
  <si>
    <t>FACT.0008</t>
  </si>
  <si>
    <t>CUB.3</t>
  </si>
  <si>
    <t>FACT.8257,8258,8245,8283,82,8246,82,40,82,41,8242,8238,8239,8237,8236,8235,8234</t>
  </si>
  <si>
    <t>FACT.0861</t>
  </si>
  <si>
    <t>GREENBERRY SERVICES,EIRL.</t>
  </si>
  <si>
    <t>DEL VALLE PUNTA CANA DEVELOPMENT GROUP,SRL.</t>
  </si>
  <si>
    <t>CUB.4</t>
  </si>
  <si>
    <t>CUB.1</t>
  </si>
  <si>
    <t>FACT.3853</t>
  </si>
  <si>
    <t>FACT.0048</t>
  </si>
  <si>
    <t>FACT.0005</t>
  </si>
  <si>
    <t>FACT0562</t>
  </si>
  <si>
    <t>FACT.0030</t>
  </si>
  <si>
    <t>FACT.0004</t>
  </si>
  <si>
    <t>FACT.2476</t>
  </si>
  <si>
    <t>FACT.0044</t>
  </si>
  <si>
    <t>FACT.0138</t>
  </si>
  <si>
    <t>FAC.0214</t>
  </si>
  <si>
    <t>CONSTRUCTORA ALBA &amp; ASOCIADOS</t>
  </si>
  <si>
    <t>INMOBILIARIA JFMG</t>
  </si>
  <si>
    <t>PJ SOLUCIONES</t>
  </si>
  <si>
    <t>FACT. 079</t>
  </si>
  <si>
    <t>GL PROMOCIONES</t>
  </si>
  <si>
    <t>FACT. 5221</t>
  </si>
  <si>
    <t>FLETES</t>
  </si>
  <si>
    <t>FACT.0001</t>
  </si>
  <si>
    <t>SYNERTEK</t>
  </si>
  <si>
    <t>FACT.0131</t>
  </si>
  <si>
    <t>FACT.0025</t>
  </si>
  <si>
    <t>FACT.0394</t>
  </si>
  <si>
    <t>FACT.0371</t>
  </si>
  <si>
    <t>FAC.0369</t>
  </si>
  <si>
    <t>FACT.0043</t>
  </si>
  <si>
    <t>FACT.630</t>
  </si>
  <si>
    <t>WTS TRAVEL ,SRL</t>
  </si>
  <si>
    <t>ALONZO COMECIAL,SRL</t>
  </si>
  <si>
    <t>FACT.0395</t>
  </si>
  <si>
    <t>CC ENCOFRAMIENTO,SRL.</t>
  </si>
  <si>
    <t>CUB.10</t>
  </si>
  <si>
    <t>FACT.FAC.4788</t>
  </si>
  <si>
    <t>JORGE ARMANDO BATISTA JORGE</t>
  </si>
  <si>
    <t>DETALLE:</t>
  </si>
  <si>
    <t>SUPLIDOR:</t>
  </si>
  <si>
    <t>FACT.0034</t>
  </si>
  <si>
    <t>DANIELA MATERIALES Y CONSTRUCCIONES SRL</t>
  </si>
  <si>
    <t>DELTA COMERCIAL</t>
  </si>
  <si>
    <t>SANTO DOMINGO MOTORS COMPANY</t>
  </si>
  <si>
    <t>FACT.8377,8378,8376,8375,8374,8373,8372,8371,8370,8369,8368,8379 Y 8380.</t>
  </si>
  <si>
    <t>ISOLUX, SRL</t>
  </si>
  <si>
    <t>FACT. 0887</t>
  </si>
  <si>
    <t>FACT. 0015</t>
  </si>
  <si>
    <t>CONSTRUCTORA C.O., S.R.L.</t>
  </si>
  <si>
    <t>CUB4</t>
  </si>
  <si>
    <t>FACT. 2170,2171 Y 2172</t>
  </si>
  <si>
    <t>FACT.5359, 5360 Y 5361</t>
  </si>
  <si>
    <t>FACT.0166</t>
  </si>
  <si>
    <t xml:space="preserve">COPIA DE CONTRATO, ADENDA </t>
  </si>
  <si>
    <t>FACT.4788</t>
  </si>
  <si>
    <t>SDM GROUP,SRL</t>
  </si>
  <si>
    <t>FACT.0236 Y 0237</t>
  </si>
  <si>
    <t>FACT.0024</t>
  </si>
  <si>
    <t>FACT.0190</t>
  </si>
  <si>
    <t>FACT.0189</t>
  </si>
  <si>
    <t>FACT.0876</t>
  </si>
  <si>
    <t>CONSTRUCTORA OICA</t>
  </si>
  <si>
    <t>FACT,0141</t>
  </si>
  <si>
    <t>NAIPAUL TRADING SRL</t>
  </si>
  <si>
    <t>ADENDA 1,NO.0289</t>
  </si>
  <si>
    <t>ADENDA 1 NO.0290</t>
  </si>
  <si>
    <t>FRRETERIA GOFAM ,SRL</t>
  </si>
  <si>
    <t>CONSORCIO LAUGAMA MEDISON,SRL</t>
  </si>
  <si>
    <t>ADENDA 1 NO. 0295</t>
  </si>
  <si>
    <t>ADENDA 1 NO. 0297</t>
  </si>
  <si>
    <t>ADENDA 298</t>
  </si>
  <si>
    <t>FERRETERIA GOFAM SRL.</t>
  </si>
  <si>
    <t>ADENDA1 NO.0296</t>
  </si>
  <si>
    <t>CUB.5</t>
  </si>
  <si>
    <t>ADENDA0769</t>
  </si>
  <si>
    <t>CONSORCIO MADISON</t>
  </si>
  <si>
    <t>ADENDA 1, NO.0299</t>
  </si>
  <si>
    <t>FACT.4653,4667 Y 4668</t>
  </si>
  <si>
    <t>CLARO CODETEL</t>
  </si>
  <si>
    <t>AYUNTAMIENTO DEL DISTRITO NACIONAL</t>
  </si>
  <si>
    <t>FACT.0835</t>
  </si>
  <si>
    <t>FACT.0028</t>
  </si>
  <si>
    <t>FACT.0153</t>
  </si>
  <si>
    <t>FACT.001</t>
  </si>
  <si>
    <t>FACT.8449 A LA 8440</t>
  </si>
  <si>
    <t>FACT.0016</t>
  </si>
  <si>
    <t>31/6/2016</t>
  </si>
  <si>
    <t>RAFAEL CASTILLO FRANCO</t>
  </si>
  <si>
    <t>FACT.4507</t>
  </si>
  <si>
    <t>JUAN HILARIO AYBAR GOMEZ</t>
  </si>
  <si>
    <t>AUTOCAMIONES</t>
  </si>
  <si>
    <t>FACT  887 888</t>
  </si>
  <si>
    <t>FACT. 0396</t>
  </si>
  <si>
    <t>TECNAS,E.I.R.L.</t>
  </si>
  <si>
    <t>FACT.0913</t>
  </si>
  <si>
    <t>FACTD. 0114</t>
  </si>
  <si>
    <t>FRAMISA SOLUTION, SR.</t>
  </si>
  <si>
    <t>FACTG.  005</t>
  </si>
  <si>
    <t>FACT. AUMENTO 5%</t>
  </si>
  <si>
    <t>CONSTRUCCIONES Y DISEÑOS DE MAQUINARIAS INDUSTRIALES</t>
  </si>
  <si>
    <t>FACT. 010</t>
  </si>
  <si>
    <t>FACT. 665</t>
  </si>
  <si>
    <t>CONVENIO</t>
  </si>
  <si>
    <t>EDITORA CIPRIANO. SRL</t>
  </si>
  <si>
    <t>FACT. 715</t>
  </si>
  <si>
    <t>OZAVI RENT A CAR</t>
  </si>
  <si>
    <t>FACT. 2414</t>
  </si>
  <si>
    <t>FACT. 053</t>
  </si>
  <si>
    <t>FACT. 0101</t>
  </si>
  <si>
    <t>ELECTROM, S.A.</t>
  </si>
  <si>
    <t>FACT. 868</t>
  </si>
  <si>
    <t>FACT. 1140</t>
  </si>
  <si>
    <t>FACT 005</t>
  </si>
  <si>
    <t>FACT. 110</t>
  </si>
  <si>
    <t>JFACT. 045</t>
  </si>
  <si>
    <t>FACT. 937</t>
  </si>
  <si>
    <t>FACT. 139</t>
  </si>
  <si>
    <t>FACT. 058</t>
  </si>
  <si>
    <t>FACT. 039</t>
  </si>
  <si>
    <t>PRODUCTO DE VIDRIO, LOZA Y PORCELANA</t>
  </si>
  <si>
    <t>SAIPAN</t>
  </si>
  <si>
    <t>MIGUEL ANIBAL LIBERATO ROSARIO</t>
  </si>
  <si>
    <t>CUB. 3 REPARACION</t>
  </si>
  <si>
    <t>FOTOMEGRAF</t>
  </si>
  <si>
    <t>FACT. 0525</t>
  </si>
  <si>
    <t>FACT. 056</t>
  </si>
  <si>
    <t>FACT 023</t>
  </si>
  <si>
    <t>FACT. 0482</t>
  </si>
  <si>
    <t>FACT.  035</t>
  </si>
  <si>
    <t>FACT. 1141</t>
  </si>
  <si>
    <t>FACT. 1121</t>
  </si>
  <si>
    <t>FACT. 021</t>
  </si>
  <si>
    <t>FACTD. 059</t>
  </si>
  <si>
    <t>FACT. 044</t>
  </si>
  <si>
    <t>BIBLIOTECA NACIONAL PEDRO HENRIQUEZ UREÑA</t>
  </si>
  <si>
    <t>HIGIENE Y EVENTOS</t>
  </si>
  <si>
    <t>RADAMES VASQUEZ REYES</t>
  </si>
  <si>
    <t>VENTURA POLANCO &amp; ASOCIADOS</t>
  </si>
  <si>
    <t>AIDA ALEXANDRA GONZALEZ PONS</t>
  </si>
  <si>
    <t>EDITORA ALFA &amp; OMEGA, SRL</t>
  </si>
  <si>
    <t>CONSORCIO PRO IUMECA</t>
  </si>
  <si>
    <t>HOGAR DOÑA CHUCHA</t>
  </si>
  <si>
    <t>PAGO DEL 40% 2DO PAG</t>
  </si>
  <si>
    <t>PAULA ANTONIA THEN DRUZ</t>
  </si>
  <si>
    <t>FACT.0240</t>
  </si>
  <si>
    <t>PAGO DE LA FACT.0030</t>
  </si>
  <si>
    <t>CUCINA DI YARI, SRL.</t>
  </si>
  <si>
    <t>FACT.0054</t>
  </si>
  <si>
    <t>ADENDA #0672</t>
  </si>
  <si>
    <t>FACT.0002</t>
  </si>
  <si>
    <t>FACT.0017</t>
  </si>
  <si>
    <t>FACT.0055</t>
  </si>
  <si>
    <t>DISTRIBUIDORA LAUGAMA</t>
  </si>
  <si>
    <t xml:space="preserve">CONSORCIO ESTANCIAS INFANTILES </t>
  </si>
  <si>
    <t>FACT. 005</t>
  </si>
  <si>
    <t>FACT. 026</t>
  </si>
  <si>
    <t>FACT. 0154</t>
  </si>
  <si>
    <t>ZTADIUM STUDIOS</t>
  </si>
  <si>
    <t>CONSTRUCTORA MELO PANIAGUA</t>
  </si>
  <si>
    <t>FACT. 132</t>
  </si>
  <si>
    <t>fact.0220</t>
  </si>
  <si>
    <t>CALIDGRAF ,SRL</t>
  </si>
  <si>
    <t>FAC.0027</t>
  </si>
  <si>
    <t>FACT.0152</t>
  </si>
  <si>
    <t>FACT.4323,67,60,20 Y 4364</t>
  </si>
  <si>
    <t>FACT.4654,63,55,56, Y 4650</t>
  </si>
  <si>
    <t>FACT.2254</t>
  </si>
  <si>
    <t>NORTEFEM,SRL.</t>
  </si>
  <si>
    <t>S R POWER TECH SOLUTION SRL.</t>
  </si>
  <si>
    <t>FACT.0065</t>
  </si>
  <si>
    <t>PAGO(UNICO)</t>
  </si>
  <si>
    <t>COMERCIAL MUMA</t>
  </si>
  <si>
    <t>FACT. 015</t>
  </si>
  <si>
    <t xml:space="preserve">ING. DAVID ESTEBAN MEDRANO </t>
  </si>
  <si>
    <t>CUB.6</t>
  </si>
  <si>
    <t>FACT.1340</t>
  </si>
  <si>
    <t>COMPAÑÍA DE LUZ FUERZA DE LAS TERRENAS</t>
  </si>
  <si>
    <t>MARZO SEPTIEMBRE, NOVIEMBRE, DICIEMBRE/2014 Y ENERO 2015</t>
  </si>
  <si>
    <t>FACT.0049</t>
  </si>
  <si>
    <t>FACT.0169</t>
  </si>
  <si>
    <t>FACT.0884</t>
  </si>
  <si>
    <t>FACT.4099</t>
  </si>
  <si>
    <t>FACT.0015</t>
  </si>
  <si>
    <t>FACT.0029</t>
  </si>
  <si>
    <t>FACT.0326</t>
  </si>
  <si>
    <t>FACT.0242</t>
  </si>
  <si>
    <t>FACT.0159</t>
  </si>
  <si>
    <t>FACT.0064</t>
  </si>
  <si>
    <t>INSERT, SRL</t>
  </si>
  <si>
    <t>CARMEN LOURDES VALERA GUERRA</t>
  </si>
  <si>
    <t>ANDRES DAUHAJRE, SA.</t>
  </si>
  <si>
    <t>FACT. 79 81</t>
  </si>
  <si>
    <t>FACT. 0339</t>
  </si>
  <si>
    <t>FACT. 048</t>
  </si>
  <si>
    <t>FACT. 050</t>
  </si>
  <si>
    <t>FACT.0399</t>
  </si>
  <si>
    <t>PA CATERING,SRL</t>
  </si>
  <si>
    <t>FACT.0114</t>
  </si>
  <si>
    <t>FACT.0010</t>
  </si>
  <si>
    <t>FACT.1139</t>
  </si>
  <si>
    <t>FACT.66</t>
  </si>
  <si>
    <t>CUB.01</t>
  </si>
  <si>
    <t>FACT.0013</t>
  </si>
  <si>
    <t>FACT.0828</t>
  </si>
  <si>
    <t>TOPCONSA SRL</t>
  </si>
  <si>
    <t>CUB.06</t>
  </si>
  <si>
    <t>BORG EVENTOS SRL.</t>
  </si>
  <si>
    <t>FACT.0497</t>
  </si>
  <si>
    <t>FACT.0154</t>
  </si>
  <si>
    <t>FACT.0130</t>
  </si>
  <si>
    <t>FACT.0816</t>
  </si>
  <si>
    <t>FACT.1590</t>
  </si>
  <si>
    <t>RANCHO AL 1/2 GOURMET SRL.</t>
  </si>
  <si>
    <t>FACT.0161</t>
  </si>
  <si>
    <t>LUNES SUPLIDORES DE OFICINA SRL.</t>
  </si>
  <si>
    <t>FACT.0201</t>
  </si>
  <si>
    <t>AYUNTAMIENTO DEL  MUNICIPIO DE SANTIAGO</t>
  </si>
  <si>
    <t>FACT.4529,5431,33 Y 4524</t>
  </si>
  <si>
    <t>FACT.0040</t>
  </si>
  <si>
    <t>CUB.08</t>
  </si>
  <si>
    <t>FACT.0517,518,519,520 Y 521</t>
  </si>
  <si>
    <t>OFINOVA SRL.</t>
  </si>
  <si>
    <t>FACT.0401</t>
  </si>
  <si>
    <t>ADMINISTRACION Y CONSTRUCCIONES MEDINA</t>
  </si>
  <si>
    <t>BACHIPLANES MODERNOS ,SRL</t>
  </si>
  <si>
    <t>DEYANIRA DEL ROSARIO BOTTIER</t>
  </si>
  <si>
    <t>CUB.7</t>
  </si>
  <si>
    <t>FACT. 2133</t>
  </si>
  <si>
    <t>LA 27 COMERCIAL SRL</t>
  </si>
  <si>
    <t>FACT.0243 Y 0244</t>
  </si>
  <si>
    <t>FACT.0186</t>
  </si>
  <si>
    <t>FACT.1339</t>
  </si>
  <si>
    <t>CONSTRUCTORA DE VIAS,SRL</t>
  </si>
  <si>
    <t>FACT.PAGO 5%</t>
  </si>
  <si>
    <t>0889,0893,0892,0891 Y 0888</t>
  </si>
  <si>
    <t>PALA PRODUCTION,SRL</t>
  </si>
  <si>
    <t>PAGO DE SERVICIO</t>
  </si>
  <si>
    <t>FAC.0096</t>
  </si>
  <si>
    <t>CONSORCIO LAS GALERAS SRL.</t>
  </si>
  <si>
    <t>CUB.8</t>
  </si>
  <si>
    <t>DECORUS, SRL</t>
  </si>
  <si>
    <t>FACT. 027</t>
  </si>
  <si>
    <t>FACT.  027</t>
  </si>
  <si>
    <t>FACT. 043</t>
  </si>
  <si>
    <t>FACT. 0160</t>
  </si>
  <si>
    <t>LIP ASESORES</t>
  </si>
  <si>
    <t>FACT.  086</t>
  </si>
  <si>
    <t>ALQUILER DE EQUIPO DE OFICINA Y MUEBLES</t>
  </si>
  <si>
    <t>GRUPO OGMT</t>
  </si>
  <si>
    <t>FACT. 005 006</t>
  </si>
  <si>
    <t>MULTIPARQUES S.R.L</t>
  </si>
  <si>
    <t>FACT. 034 SEPTIEMBRE 2014</t>
  </si>
  <si>
    <t>FACT. 033 AGOSTO 2014</t>
  </si>
  <si>
    <t>FACT. 029 ABRIL DEL 2014</t>
  </si>
  <si>
    <t>FAC.T 044 JULIO DEL 2015</t>
  </si>
  <si>
    <t>FACT. 045  AGOSTO 2015</t>
  </si>
  <si>
    <t>FACT. 046 SEPTIEMBRE 2015</t>
  </si>
  <si>
    <t>FACT. 047, OCTUBRE DEL 2015</t>
  </si>
  <si>
    <t>FACT. 049 DICIEMBRE 2015</t>
  </si>
  <si>
    <t>FACT. 050  ENERO DEL 2016</t>
  </si>
  <si>
    <t>FACT. 051 FEBRERO DEL 2016</t>
  </si>
  <si>
    <t>FACT. 053 MARZO DEL 2016</t>
  </si>
  <si>
    <t>FACT 054</t>
  </si>
  <si>
    <t>FACT. 043 JUNIO DEL 2015</t>
  </si>
  <si>
    <t>FACT. 055 MAYO DEL 216</t>
  </si>
  <si>
    <t>FACTR. 406</t>
  </si>
  <si>
    <t>FACT. 0052</t>
  </si>
  <si>
    <t>FACT.2578</t>
  </si>
  <si>
    <t>CUB. 10 (ADICIONAL)</t>
  </si>
  <si>
    <t>fact. 0407</t>
  </si>
  <si>
    <t>FACT. 046</t>
  </si>
  <si>
    <t xml:space="preserve">FRANKLIN JOEL JIMENEZ GOMEZ </t>
  </si>
  <si>
    <t>SONOMASTER SRL</t>
  </si>
  <si>
    <t>FACT.0119</t>
  </si>
  <si>
    <t>MICROSOFT DOMINICANA ,SRL</t>
  </si>
  <si>
    <t>FACT.0039</t>
  </si>
  <si>
    <t>NAIPAUL TRADING SRL.</t>
  </si>
  <si>
    <t>EXPRESS AUTO COLORS JORGE SRL</t>
  </si>
  <si>
    <t>FACT. 0287,0288 Y 0289</t>
  </si>
  <si>
    <t>FACT.0866</t>
  </si>
  <si>
    <t>MARTINA REYES MENDES</t>
  </si>
  <si>
    <t>LIVIO MERCEDES CASTILLO</t>
  </si>
  <si>
    <t>OFICINA UNIVERSAL S.A</t>
  </si>
  <si>
    <t>FACT.3897</t>
  </si>
  <si>
    <t>22/82016</t>
  </si>
  <si>
    <t>GRUPO FIAMMA</t>
  </si>
  <si>
    <t>FACT. 135133</t>
  </si>
  <si>
    <t>FACT. 022268</t>
  </si>
  <si>
    <t>FAC.T 1123</t>
  </si>
  <si>
    <t>FACT. 638</t>
  </si>
  <si>
    <t>FACTS. 0510 Y 0514</t>
  </si>
  <si>
    <t>FACT.0150</t>
  </si>
  <si>
    <t>RAFAEL ANTONIO  JORJE POLANCO</t>
  </si>
  <si>
    <t>FACT.3023</t>
  </si>
  <si>
    <t>FACT.0882</t>
  </si>
  <si>
    <t>FACT.0227</t>
  </si>
  <si>
    <t>FACT.2394</t>
  </si>
  <si>
    <t>EDITORA TELLE 3 SRL.</t>
  </si>
  <si>
    <t>FACT.0336</t>
  </si>
  <si>
    <t>FACT.0529</t>
  </si>
  <si>
    <t>CONSEJO PROVINCIAL PARA LA REFORMA CARCELARIA</t>
  </si>
  <si>
    <t>FAT. 037</t>
  </si>
  <si>
    <t>FACT. 2097</t>
  </si>
  <si>
    <t>FACT.  0037</t>
  </si>
  <si>
    <t>FACT. 41</t>
  </si>
  <si>
    <t>FACT. 0881</t>
  </si>
  <si>
    <t>CLUSTER DEL MUEBLE DE LA PROVINCIA DE SANTIAGO</t>
  </si>
  <si>
    <t>FACT. 0423</t>
  </si>
  <si>
    <t>FACT. 902</t>
  </si>
  <si>
    <t>FACT. 2363</t>
  </si>
  <si>
    <t>FACT. 32758</t>
  </si>
  <si>
    <t>EDITORA CENTENARIO</t>
  </si>
  <si>
    <t>FACT. 0380</t>
  </si>
  <si>
    <t>INVERSIONES BRADEIRA ,SRL</t>
  </si>
  <si>
    <t>19/8/2016</t>
  </si>
  <si>
    <t>FACT.01852</t>
  </si>
  <si>
    <t>FACT.8645,8645,8644,8642,8646,,8649 Y8648</t>
  </si>
  <si>
    <t>APORTE TRANSF.CTES.A OTRAS INST. PUBLICAS</t>
  </si>
  <si>
    <t>ACTVIDAD</t>
  </si>
  <si>
    <t>DIPLOMADO</t>
  </si>
  <si>
    <t>STEM UNIVERSAL MATERIAL,SRL</t>
  </si>
  <si>
    <t>FACT.0012</t>
  </si>
  <si>
    <t>FACT.0566</t>
  </si>
  <si>
    <t>FACT.0834</t>
  </si>
  <si>
    <t>FACT. 0865</t>
  </si>
  <si>
    <t>OTROS MOBILIARIOS Y EQS. NO IDENTIFICADOS</t>
  </si>
  <si>
    <t>FACT. 955</t>
  </si>
  <si>
    <t>OPEPI FERRETERIA</t>
  </si>
  <si>
    <t>FACT 6290 Y 6291</t>
  </si>
  <si>
    <t>FACT. 169</t>
  </si>
  <si>
    <t>FACT.0462</t>
  </si>
  <si>
    <t>FACT0 2792</t>
  </si>
  <si>
    <t>SERVICOLT SRL</t>
  </si>
  <si>
    <t>FACT.0900</t>
  </si>
  <si>
    <t>OBISPADO DE  LA VEGA</t>
  </si>
  <si>
    <t>ADENDA 939-2014</t>
  </si>
  <si>
    <t>FACT.0051</t>
  </si>
  <si>
    <t>DIVERSIONES EDUCATIVAS INFANTILES</t>
  </si>
  <si>
    <t>FACT.0331</t>
  </si>
  <si>
    <t>FACT.0151</t>
  </si>
  <si>
    <t>CAMIL BORTOKAN ZOHURY</t>
  </si>
  <si>
    <t xml:space="preserve">HELICOPTEROS DOMINICANOS S.A </t>
  </si>
  <si>
    <t>FACT.0644</t>
  </si>
  <si>
    <t>FACT.1162</t>
  </si>
  <si>
    <t>FACT.1905</t>
  </si>
  <si>
    <t>FACT. 512 513 514 515 516</t>
  </si>
  <si>
    <t>FACT. 0047</t>
  </si>
  <si>
    <t>FACT. 0046</t>
  </si>
  <si>
    <t>FACT .  0021</t>
  </si>
  <si>
    <t>FACT. 0024</t>
  </si>
  <si>
    <t>FACT. 0027</t>
  </si>
  <si>
    <t>FACT. 0043 (LIB. NULO 19705 OBJETAL)</t>
  </si>
  <si>
    <t>CUB. 5 (LIB. NULO 12168 OBJETAL)</t>
  </si>
  <si>
    <t>FACT. 0188 LIB. NULO 19240 OBJETO</t>
  </si>
  <si>
    <t>FACT. 0793</t>
  </si>
  <si>
    <t>FAT. 0788 LIB. NULO OBJETO</t>
  </si>
  <si>
    <t>FACT. 0723</t>
  </si>
  <si>
    <t>COMERCIALIZADORA TROPICAL SAN CRISTOBAL</t>
  </si>
  <si>
    <t>FACT.0561</t>
  </si>
  <si>
    <t>CIRCUITO 20000</t>
  </si>
  <si>
    <t>FACT. 0124</t>
  </si>
  <si>
    <t>FACT. 1270</t>
  </si>
  <si>
    <t>FACT. 1391</t>
  </si>
  <si>
    <t>CARVAJAL BUS</t>
  </si>
  <si>
    <t>SERVICIOS DIVERSOS AUTOREPUESTO EDDY</t>
  </si>
  <si>
    <t>FACT. 1895</t>
  </si>
  <si>
    <t>FACT. 2242</t>
  </si>
  <si>
    <t>FACT. 827</t>
  </si>
  <si>
    <t>FACT. 0669</t>
  </si>
  <si>
    <t>FACT. 0405</t>
  </si>
  <si>
    <t>FACT. 0377</t>
  </si>
  <si>
    <t>CARROCERIAS Y REMOLQUES</t>
  </si>
  <si>
    <t>FACT. 0404</t>
  </si>
  <si>
    <t>FACT. 0632</t>
  </si>
  <si>
    <t>PAGO UNICO FACT. 532 533 534</t>
  </si>
  <si>
    <t>EDITORIAL EDISA</t>
  </si>
  <si>
    <t>FACT.  0074</t>
  </si>
  <si>
    <t>CUB. 04</t>
  </si>
  <si>
    <t>FACT.  0245</t>
  </si>
  <si>
    <t>FACT. 531</t>
  </si>
  <si>
    <t>GEOCONSTRUCCIONES SRL</t>
  </si>
  <si>
    <t>AQUINO CARVAJAL CONSTRUCTORA</t>
  </si>
  <si>
    <t>JENNIFER PANIAGUA VIZON</t>
  </si>
  <si>
    <t>NOVAVISTA EMPRESARIAL</t>
  </si>
  <si>
    <t>FACT. 012</t>
  </si>
  <si>
    <t>FAC.T 827</t>
  </si>
  <si>
    <t>FACT. 0135</t>
  </si>
  <si>
    <t>CONSTRUCTORA TJ</t>
  </si>
  <si>
    <t>MULTICOM</t>
  </si>
  <si>
    <t>FACT. 0866</t>
  </si>
  <si>
    <t>FACT. 0147</t>
  </si>
  <si>
    <t>FACT. 11</t>
  </si>
  <si>
    <t>DECOMARMOL &amp; CONSTRUCCIONES</t>
  </si>
  <si>
    <t>CUB. 05</t>
  </si>
  <si>
    <t>C &amp; A CONSULTING GROUP</t>
  </si>
  <si>
    <t>ALQUIER SALA</t>
  </si>
  <si>
    <t>FACT. 0355</t>
  </si>
  <si>
    <t>TUREN LACES DEL CARIBE</t>
  </si>
  <si>
    <t>FACT. 0499</t>
  </si>
  <si>
    <t>FACT. 0126</t>
  </si>
  <si>
    <t>FACT. 211</t>
  </si>
  <si>
    <t>FADT. 1122</t>
  </si>
  <si>
    <t>CABA PRODUCTIONDS</t>
  </si>
  <si>
    <t>FACT. 219</t>
  </si>
  <si>
    <t>FACT. 0040</t>
  </si>
  <si>
    <t>FACT. 0105</t>
  </si>
  <si>
    <t>EDICIONES VALDEZ</t>
  </si>
  <si>
    <t>FACT. 0551</t>
  </si>
  <si>
    <t>FACT. 0359</t>
  </si>
  <si>
    <t>22/8//16</t>
  </si>
  <si>
    <t>LOGOMOTION</t>
  </si>
  <si>
    <t>FACT. 01076</t>
  </si>
  <si>
    <t>ENERLIN</t>
  </si>
  <si>
    <t>FACT. 193</t>
  </si>
  <si>
    <t>FACT. 195</t>
  </si>
  <si>
    <t>FACT. 304</t>
  </si>
  <si>
    <t>GT INDUSTRIAL</t>
  </si>
  <si>
    <t>INVERSIONES CAMPOFELICE DI ROCELLA</t>
  </si>
  <si>
    <t>IMPRESORA KELVIS</t>
  </si>
  <si>
    <t>FACT. 0999</t>
  </si>
  <si>
    <t>FACT. 0044</t>
  </si>
  <si>
    <t>MEDIA &amp; TARGET CONSULTING</t>
  </si>
  <si>
    <t>MCKINSEY INTERNACIONAL INC.</t>
  </si>
  <si>
    <t>3ER PAGO CONT. 1426-2015</t>
  </si>
  <si>
    <t>FACT. 8688</t>
  </si>
  <si>
    <t>FACT. 040</t>
  </si>
  <si>
    <t>PAGO INTERESES GENERADOS FACILIDADES CONRATISTAS</t>
  </si>
  <si>
    <t>FACT. 17 (MONTO TOTAL ORDEN PAGO $6,982,536.72)</t>
  </si>
  <si>
    <t xml:space="preserve">FACT. 17 (MONTO TOTAL ORDEN PAGO $6,982,536.72) </t>
  </si>
  <si>
    <t>FACT. 2240 (MONTO TOTAL ORDEN DE PAGO $226,400.48)</t>
  </si>
  <si>
    <t>FACT. 0325 (MONTO TOTAL DE LA ORDEN DE PAGO $3,497,807.92)</t>
  </si>
  <si>
    <t>FACT. 0840 (MONTO TOTAL ORDEN DE PAGO $172,575.00)</t>
  </si>
  <si>
    <t>FACT. 0011 (MONTO TOTAL ORDEN DE PAGO $556,812.5)</t>
  </si>
  <si>
    <t>GRUPO WACHARIX</t>
  </si>
  <si>
    <t>FACT. 055 (MONTO TOTAL ORDEN DE PAGO $843,349.18)</t>
  </si>
  <si>
    <t>TRANSF. CORRIENTES A EMPRESAS DEL SECTOR PRIVADO</t>
  </si>
  <si>
    <t>FACT. 006 (MONTO TOTAL ORDEN PAGO $61,861.50)</t>
  </si>
  <si>
    <t>FACT. 52 (MONTO TOTAL ORDEN DE PAGO $89,680.00)</t>
  </si>
  <si>
    <t>FACT. 051 (MONTO TOTAL ORDEN DE PAGO $139,063.00)</t>
  </si>
  <si>
    <t>FACT. 031 (MONTO TOTAL ORDEN DE PAGO $1,574,343.02)</t>
  </si>
  <si>
    <t>FACT. 0053 (MONTO TOTAL ORDEN DE PAGO $23,931.58)</t>
  </si>
  <si>
    <t>FACT. 043 (MONTO TOTAL ORDEN DE PAGO $28,062.76)</t>
  </si>
  <si>
    <t>FACT. 0152 (MONTO TOTAL ORDEN DE PAGO $62,717.00)</t>
  </si>
  <si>
    <t>FACT. 009 (MONTO TOTAL ORDEN DE PAGO $82,440.70)</t>
  </si>
  <si>
    <t>FACT. 0315 (MONTO TOTAL ORDEN DE PAGO $1,135,003.20)</t>
  </si>
  <si>
    <t>FACT. 1528 (MONTO TOTAL ORDEN DE PAGO $2,014,968.00&gt;)</t>
  </si>
  <si>
    <t>EQUIPOS EDUCATIVOS / EQUIPOS AUDIOVISUALES</t>
  </si>
  <si>
    <t>FACT .360</t>
  </si>
  <si>
    <t>SILVANO PEÑA</t>
  </si>
  <si>
    <t>CBU. 04</t>
  </si>
  <si>
    <t>CUB .05</t>
  </si>
  <si>
    <t>FACT. 0031 (MONTO TOTAL ORDEN DE PAGO $1,780,177.50)</t>
  </si>
  <si>
    <t>FACT. 1686 (MONTO TOTAL ORDEN DE PAGO $732319.80)</t>
  </si>
  <si>
    <t>FACT.0073 (MONTO TOTAL ORDEN PAGO $695,938.09)</t>
  </si>
  <si>
    <t>FACT.3861 (MONTO TOTAL ORDEN DE PAGO $133,348,024.00)</t>
  </si>
  <si>
    <t>FACT. 68 67 66</t>
  </si>
  <si>
    <t>FAC.T 0155</t>
  </si>
  <si>
    <t>FACT. 0821</t>
  </si>
  <si>
    <t>SOLVEX DOMINICANA</t>
  </si>
  <si>
    <t>FACT. 0042</t>
  </si>
  <si>
    <t>CONSTRUCTORA YUNES</t>
  </si>
  <si>
    <t>DAVID ESTEBAN MEDRANO AGUILO</t>
  </si>
  <si>
    <t>CBU. 01</t>
  </si>
  <si>
    <t>FACT. 2135</t>
  </si>
  <si>
    <t>FACT. 0163 (MONTO TOTAL ORDEN DE PAGO $68,853.00)</t>
  </si>
  <si>
    <t>FACT. 0336</t>
  </si>
  <si>
    <t>FACT. 0050</t>
  </si>
  <si>
    <t>BROXTON DOMINICANA</t>
  </si>
  <si>
    <t>FACT.  002</t>
  </si>
  <si>
    <t>FACT. 3012</t>
  </si>
  <si>
    <t>FACT.0049 (MONTO ORDEN DE PAGO $96,760)</t>
  </si>
  <si>
    <t>FACT. 21 (MONTO TOTAL ORDEN DE PAGO $183,667.00)</t>
  </si>
  <si>
    <t>FACT. 0993 (MONTO TOTAL ORDEN DE PAGO $54,236.34)</t>
  </si>
  <si>
    <t>MINERVA ALTAGRACIA BAEZ</t>
  </si>
  <si>
    <t>FACT. 1040</t>
  </si>
  <si>
    <t>FACT. 0892</t>
  </si>
  <si>
    <t>EDWARD ANTONIO MIRABAL</t>
  </si>
  <si>
    <t>EVEL SUPLIDORES</t>
  </si>
  <si>
    <t>FACT. 013</t>
  </si>
  <si>
    <t>OBRA URBANA</t>
  </si>
  <si>
    <t>MULTIGESTIONES BAROFFIO</t>
  </si>
  <si>
    <t>FACT. 0215</t>
  </si>
  <si>
    <t>FACT. 08400</t>
  </si>
  <si>
    <t>FRIENS &amp; COMPANY</t>
  </si>
  <si>
    <t>FACT. 0511</t>
  </si>
  <si>
    <t xml:space="preserve">JANETT EVELIO POLANCO </t>
  </si>
  <si>
    <t>FAC. 3957</t>
  </si>
  <si>
    <t>FACT.1277 (MONTO TOTAL ORDEN DE PAGO $83,721.00)</t>
  </si>
  <si>
    <t>FACT. 0041</t>
  </si>
  <si>
    <t>INJIVI</t>
  </si>
  <si>
    <t>CBU. 2</t>
  </si>
  <si>
    <t>INVERSIONES WILENU</t>
  </si>
  <si>
    <t>FACT. 323 (MONTO TOTAL ORDEN DE PAGO $809,303.00)</t>
  </si>
  <si>
    <t>INSECTICIDAS, FUMIGANTES</t>
  </si>
  <si>
    <t>FACT. 1424 (MONTO TOTAL ORDEN DE PAGO $623,824.70)</t>
  </si>
  <si>
    <t>fact. 1417 (MONTO TOTAL ORDEN DE PAGO _$276,556.60)</t>
  </si>
  <si>
    <t>FACT. 166 (TOTAL ORDEN $36,580.00)</t>
  </si>
  <si>
    <t>FACT. 0036 (TOTAL ORDEN DE PAGO $42,480.00)</t>
  </si>
  <si>
    <t>FACT. 0016 (TOTAL ORDEN DE PAGO $29,205.00)</t>
  </si>
  <si>
    <t>FACT. 0512</t>
  </si>
  <si>
    <t xml:space="preserve">FACTS. </t>
  </si>
  <si>
    <t>FACT. 0183</t>
  </si>
  <si>
    <t>FACT. 6698</t>
  </si>
  <si>
    <t>FACT. 6699</t>
  </si>
  <si>
    <t>FACT. 166 (TOTAL ORDEN $125,752.60)</t>
  </si>
  <si>
    <t>FACT. 161 (TOTAL ORDEN $28,320)</t>
  </si>
  <si>
    <t>FACT. 0938 (MONTO TOTAL ORDEN $370,083.40)</t>
  </si>
  <si>
    <t>FACT. 0906 (MONTO TOTAL ORDEN $46,533.30)</t>
  </si>
  <si>
    <t>FACT. 0920 (MONTO TOTAL ORDEN $19,706.00)</t>
  </si>
  <si>
    <t>FACT. 0912 (MONTO TOTAL ORDEN $38,615.50)</t>
  </si>
  <si>
    <t>FACT. 0042 (TOTAL ORDEN DE PAGO $43,542)</t>
  </si>
  <si>
    <t>FACT. 0054 (TOTAL ORDEN DE PAGO $111,651.60)</t>
  </si>
  <si>
    <t>FACT- 0055 (MONTO TOTAL ORDEN $199,951.00</t>
  </si>
  <si>
    <t>FACT. 151 156 162</t>
  </si>
  <si>
    <t>FACT. 173 (MONTO TOTAL ORDEN DE PAGO $194,188.00(</t>
  </si>
  <si>
    <t>FACT. 058 (MONTO ORDEN DE PAGO $97,397)</t>
  </si>
  <si>
    <t>FACT. 0166 (MONTO ORDEN DE PAGO $79,266.50)</t>
  </si>
  <si>
    <t>FACT. 0194 (TOTAL ORDEN DE PAGO $284,616)</t>
  </si>
  <si>
    <t>FACT. 002 (MONTO ORDEN DE PAGO $40,710)</t>
  </si>
  <si>
    <t>FACT. 002 (TOTAL ORDEN DE PAGO 40,710)</t>
  </si>
  <si>
    <t>FACT. 020 (MONTO TOTAL ORDEN DE PAGO $29,205.00)</t>
  </si>
  <si>
    <t>FACT. 0014 (MONTO TOTAL ORDEN DE PAGO $78,189.75)</t>
  </si>
  <si>
    <t>FACT. 0046 (MONTO TOTAL ORDEN DE PAGO $103,604.00)</t>
  </si>
  <si>
    <t>FACT. 046 (MONTO TOTAL ORDEN DE PAGO $103,604.00)</t>
  </si>
  <si>
    <t>MATERIAL LIMPIEZA</t>
  </si>
  <si>
    <t>PAPEL ESCRITORIO</t>
  </si>
  <si>
    <t>RAMSA COMERCIAL</t>
  </si>
  <si>
    <t>FACT. 0078</t>
  </si>
  <si>
    <t>SILUETTE PERFET IMPORTANTES</t>
  </si>
  <si>
    <t>FACT. 0298 (MONTO TOTAL ORDEN DE PAGO $1,161,329.33)</t>
  </si>
  <si>
    <t>FACT. (MONTO TOTAL ORDEN DE PAGO $13,570.00)</t>
  </si>
  <si>
    <t>FACT. 079 (MONTO TOTAL ORDEN PAGO $3,417,781.62)</t>
  </si>
  <si>
    <t>FACT. 0064</t>
  </si>
  <si>
    <t>AVI CONSTRUCTORA</t>
  </si>
  <si>
    <t>PAGO UNICO</t>
  </si>
  <si>
    <t>FACT. 3227 (TOTAL ORDEN DE PAGO $297,048.69</t>
  </si>
  <si>
    <t>FACT. 1603 (MONTO TOTAL ORDEN DE PAGO $141,836)</t>
  </si>
  <si>
    <t>FACT. 003 (MONTO TOTAL ORDEN DE PAGO $695,695.47)</t>
  </si>
  <si>
    <t>FACT. 10 (MONTO TOTAL ORDEN DE PAGO $75,331.20)</t>
  </si>
  <si>
    <t>FACT. 20 (MONTO TOTAL ORDEN DE PAGO $80,981.04)</t>
  </si>
  <si>
    <t>CIRCUTOR, SRL</t>
  </si>
  <si>
    <t>FACT. 008 (MONTO TOTAL ORDEN DE PAGO $97,285.10)</t>
  </si>
  <si>
    <t>FACT. 0017 (MONTO TOTAL ORDEN DE PAGO $29,205.00)</t>
  </si>
  <si>
    <t>FACT. 001 (MONTO ORDEN DE PAGO $25,517.50)</t>
  </si>
  <si>
    <t>FACT. 12 13</t>
  </si>
  <si>
    <t>FACT. 0097 (TOTAL ORDEN DE PAGO $239,044)</t>
  </si>
  <si>
    <t>FACT. 3977 (MONTO TOTAL ORDEN DE PAGO $800,630)</t>
  </si>
  <si>
    <t>FACT. 0023 (MONTO TOTAL ORDEN DE PAGO $2,968,880)</t>
  </si>
  <si>
    <t>FACT. 4292</t>
  </si>
  <si>
    <t>FACT. 151D (MONTO TOTAL ORDEN DE PAGO $154,414.80)</t>
  </si>
  <si>
    <t>FACT. 0829 (MONTO TOTAL ORDEN DE PAGO $71,786.48)</t>
  </si>
  <si>
    <t>FACT. 0145</t>
  </si>
  <si>
    <t>INVERSIONES TRES C</t>
  </si>
  <si>
    <t>FACT. 779</t>
  </si>
  <si>
    <t>ACS ASESORES COMPUTADORES Y SERVICIOS</t>
  </si>
  <si>
    <t>FACT. 9265 (MONTO TOTAL ORDEN DE PAGO $1,309,800)</t>
  </si>
  <si>
    <t>FACT. 158</t>
  </si>
  <si>
    <t>FACT. 8858</t>
  </si>
  <si>
    <t>FACT. 1711 (MONTO TOTAL ORDEN DE PAGO $248,363.84)</t>
  </si>
  <si>
    <t>FACT. 0074</t>
  </si>
  <si>
    <t>FACT. 0567 (MONTO TOTAL ORDEN DE PAGO $299,720)</t>
  </si>
  <si>
    <t>FACT. 073</t>
  </si>
  <si>
    <t>FACT. 0839</t>
  </si>
  <si>
    <t>FACT. 1269</t>
  </si>
  <si>
    <t>CUB. 02</t>
  </si>
  <si>
    <t>TRAVENCORE</t>
  </si>
  <si>
    <t>ROSANNA MARGARITA CORTORREAL</t>
  </si>
  <si>
    <t>FACT. 037 (TOTAL ORDEN DE PAGO $39,178.95)</t>
  </si>
  <si>
    <t>FACT. 0160 (MONTO TOTAL ORDEN DE PAGO $28,320)</t>
  </si>
  <si>
    <t>FACT. 179 (MONTO TOTAL ORDEN DE PAGO $203,609)</t>
  </si>
  <si>
    <t>FACT. 4129 (MONTO TOTAL ORDEN DE PAGO $561,637.08)</t>
  </si>
  <si>
    <t>FACT. 0157</t>
  </si>
  <si>
    <t>FACT. 0858</t>
  </si>
  <si>
    <t>FACT. 13 (TOTAL ORDEN DE PAGO $60,365.85)</t>
  </si>
  <si>
    <t>FACT.- 12 (TOTAL ORDEN DE PAGO $79,366.80)</t>
  </si>
  <si>
    <t>FACT. 12 (TOTAL ORDEN DE PAGO $79,366.80)</t>
  </si>
  <si>
    <t>FACT. 0021 (TOTAL ORDEN DE PAGO $81,889.05)</t>
  </si>
  <si>
    <t>FAC.T 19 (TOTAL ORDEN DE PAGO $82,729.80</t>
  </si>
  <si>
    <t>FACT. 38 (TOTAL ORDEN DE PAGO $82,225.35)</t>
  </si>
  <si>
    <t>FACT. 1479 (TOTAL ORDEN DE PAGO $18,188.52)</t>
  </si>
  <si>
    <t>FACT. 156 (TOTAL ORDEN DE PAGO $61,301)</t>
  </si>
  <si>
    <t>FACT. 172 (TOTAL ORDEN DE PAGO $70269.00)</t>
  </si>
  <si>
    <t>FACT. 1391 (TOTAL ORDEN DE PAGO $173,169.72)</t>
  </si>
  <si>
    <t>FACT. 1397 (TOTAL ORDEN DE PAGO $24,121.56</t>
  </si>
  <si>
    <t>FACT. 831 (MONTO TOTAL ORDEN DE PAGO $50,752.98</t>
  </si>
  <si>
    <t>FACT. 170 (TOTAL ORDEN DE PAGO $70,269)</t>
  </si>
  <si>
    <t>NEW IMAGE SOLUTIONS AND MARKETING</t>
  </si>
  <si>
    <t>FACT. 959 (MONTO TOTAL ORDEN DE PAGO $419,136)</t>
  </si>
  <si>
    <t>FACT. 0138</t>
  </si>
  <si>
    <t>FACT. 028 (TOTAL ORDEN DE PAGO $95,522.18)</t>
  </si>
  <si>
    <t>FACT. 67 68 69 70 71 72</t>
  </si>
  <si>
    <t>KOMO2, SRL</t>
  </si>
  <si>
    <t>FACT. 003 (TOTAL ORDEN DE PAGO $659,035.03)</t>
  </si>
  <si>
    <t>FACT . 4084</t>
  </si>
  <si>
    <t>FACT. 0378</t>
  </si>
  <si>
    <t>CONSTRUCTORA RIZEK &amp; ASOCIADOS</t>
  </si>
  <si>
    <t>CUB. 12</t>
  </si>
  <si>
    <t>OCTUBRE EMPRESARIAL</t>
  </si>
  <si>
    <t>CONSORCIO EQUIPOS ESTANCIAS INFANTILES 2014</t>
  </si>
  <si>
    <t>FACT. 002 (MONTO TOTAL ORDEN DE PAGO $10,028,974.10)</t>
  </si>
  <si>
    <t>BRAMISA SRL</t>
  </si>
  <si>
    <t>MINISTERIO DE  CULTURA</t>
  </si>
  <si>
    <t xml:space="preserve">FACT. 0054 </t>
  </si>
  <si>
    <t>FACTS. 144 0146 147 149 150 152 154 155 158 159</t>
  </si>
  <si>
    <t>FAC5543</t>
  </si>
  <si>
    <t>FACTD. 138</t>
  </si>
  <si>
    <t>EQUIPOS DE COMUNICACIÓN</t>
  </si>
  <si>
    <t>PAGO INICIAL</t>
  </si>
  <si>
    <t>FACT. 0134</t>
  </si>
  <si>
    <t>J &amp; A NEW GENERATION SUPPLIES</t>
  </si>
  <si>
    <t xml:space="preserve">SUBVENCION </t>
  </si>
  <si>
    <t>FACT. 205 206</t>
  </si>
  <si>
    <t>fact. 129 (TOTAL ORDEN $26,892)</t>
  </si>
  <si>
    <t>FACT. 00106 (TOTAL ORDEN DE PAGO $143,064)</t>
  </si>
  <si>
    <t>FACT0126 (TOTAL ORDEN $48,144)</t>
  </si>
  <si>
    <t>FACT. 702 (MONTO ORDEN $26,373)</t>
  </si>
  <si>
    <t>FACT. 004(MONTO ORDEN $24,218)</t>
  </si>
  <si>
    <t>FACT. (MONTO TOTAL ORDEN $82,482)</t>
  </si>
  <si>
    <t>FACT. 0021 (TOTAL ORDEN $29,146</t>
  </si>
  <si>
    <t>BAKERSTREET HOLDING</t>
  </si>
  <si>
    <t>FACT. 016 (MONTO ORDEN $413,277)</t>
  </si>
  <si>
    <t>FACT. 68243 (MONTO ORDEN $38,858)</t>
  </si>
  <si>
    <t>FACT. 8241 (OP 36,782.60)</t>
  </si>
  <si>
    <t>FACT. 8240 (OP $70,792.50)=</t>
  </si>
  <si>
    <t>FACT.  8230 (OP $38,257.60)</t>
  </si>
  <si>
    <t>CLUSTER DEL MUEBLE DE SANTO DOMINGO</t>
  </si>
  <si>
    <t>TALLERES MAÑECO MINAYA</t>
  </si>
  <si>
    <t>EQUITECH GROUP</t>
  </si>
  <si>
    <t>CONSTRUCCIONES ELECTRO CIVIL</t>
  </si>
  <si>
    <t>FACT . 0027</t>
  </si>
  <si>
    <t>CLUSTER DEL HIERRO</t>
  </si>
  <si>
    <t>BAG CONSTRUCCIONES</t>
  </si>
  <si>
    <t>CUB. 10</t>
  </si>
  <si>
    <t>FACT.0874</t>
  </si>
  <si>
    <t>WAHINEL IDELFONSO MORETA RIVAS</t>
  </si>
  <si>
    <t>CONSORCIO BDT</t>
  </si>
  <si>
    <t>FACT. 005 (TOTAL ORDEN $3,405,331.72)</t>
  </si>
  <si>
    <t>FACTD. 1972 77 (MONTO ORDEN $10,332,336)</t>
  </si>
  <si>
    <t>HILADOS Y TELAS</t>
  </si>
  <si>
    <t>FACT.L 49</t>
  </si>
  <si>
    <t>INDUSTRIAS TUCAN</t>
  </si>
  <si>
    <t>FACT. 104 103</t>
  </si>
  <si>
    <t>ARTHAS INVESMENT</t>
  </si>
  <si>
    <t>FACT. 4332</t>
  </si>
  <si>
    <t>REPARACION BUTACAS</t>
  </si>
  <si>
    <t>FACT. 4406</t>
  </si>
  <si>
    <t>SHEILA ACEVEDO</t>
  </si>
  <si>
    <t>FACT. 0130</t>
  </si>
  <si>
    <t>FACT. 0028</t>
  </si>
  <si>
    <t>FACT.0861 OP$73,042.00</t>
  </si>
  <si>
    <t>FACT. 921 OP $69,071.30</t>
  </si>
  <si>
    <t>FACT. 0901 OP $51,471.60</t>
  </si>
  <si>
    <t>DALMATUM GROUP</t>
  </si>
  <si>
    <t>FACT. 4744</t>
  </si>
  <si>
    <t>FACT. 0029</t>
  </si>
  <si>
    <t>FACT. 0531 OP $98,557.14</t>
  </si>
  <si>
    <t>FACT.0043 OP $42,480.00</t>
  </si>
  <si>
    <t>FACT.0035 OP $42,480.00</t>
  </si>
  <si>
    <t>FACT. 1148 OP $471,321.50</t>
  </si>
  <si>
    <t>FACT. 1332 OP $105,588.76</t>
  </si>
  <si>
    <t>FACT. 1122 OP $35,636</t>
  </si>
  <si>
    <t>FACT. 257 (OP $29,205)</t>
  </si>
  <si>
    <t>FACT. 0128 op$39,589)</t>
  </si>
  <si>
    <t>FACT. 1100 OP $297000</t>
  </si>
  <si>
    <t>FACT. 1063 (OP $28,874.60</t>
  </si>
  <si>
    <t>FACT. 1413 (OP $18,524.82)</t>
  </si>
  <si>
    <t>FACT.0044 (OP $169,212)</t>
  </si>
  <si>
    <t>FACT.0168 (FACT. $315,355)</t>
  </si>
  <si>
    <t>FACT. 0161 OP $12,862</t>
  </si>
  <si>
    <t>FACT. 006 MONTO OP $29,205.00</t>
  </si>
  <si>
    <t>FACT. 024 (OP$36,816.00)</t>
  </si>
  <si>
    <t>FACT. 17</t>
  </si>
  <si>
    <t>RUTH DAMARIS CARRASCO</t>
  </si>
  <si>
    <t>FACT. 007 OP $29,205.00</t>
  </si>
  <si>
    <t>FACT.0026 OP $41,064.00</t>
  </si>
  <si>
    <t>FACT. 074 OP$91,456.00</t>
  </si>
  <si>
    <t>FACT.0159 OP $168,740.00</t>
  </si>
  <si>
    <t>FACT.0133 OP$23,187.00</t>
  </si>
  <si>
    <t>FACTD.6590 OP$34,031.20</t>
  </si>
  <si>
    <t>FACT. 498 OP $126,401.60</t>
  </si>
  <si>
    <t>FACT. 6585 OP$32,343.80</t>
  </si>
  <si>
    <t>FACT.0168 OP $746,880.00</t>
  </si>
  <si>
    <t>FACT.0135 OP$80,476.00</t>
  </si>
  <si>
    <t>FACT. 1124 OP $55,932.00</t>
  </si>
  <si>
    <t>FACT. 0163(OP$28,320.00)</t>
  </si>
  <si>
    <t>FACT.0165 OP$30,680.00</t>
  </si>
  <si>
    <t>FACT. 0168 (OP$35,754.00)</t>
  </si>
  <si>
    <t>FACT. 162 OP$28,320.00</t>
  </si>
  <si>
    <t>FACT.0136 OP$315,237.00</t>
  </si>
  <si>
    <t>FACT. 0022 (OP $29,205.00)</t>
  </si>
  <si>
    <t>FACT. 0200 OP$81,331.50</t>
  </si>
  <si>
    <t>FACT. 179 OP$29,205.00</t>
  </si>
  <si>
    <t>FACT. 37 OP$23,305.00</t>
  </si>
  <si>
    <t>FACT. 5588 OP$8,378.00</t>
  </si>
  <si>
    <t>FACT. 042 OP$33,630.00</t>
  </si>
  <si>
    <t>FACT.0841 OP$149,860.00</t>
  </si>
  <si>
    <t>FACT. 333 OP$150,573.90</t>
  </si>
  <si>
    <t>FACT. 023 OP$42,916.60</t>
  </si>
  <si>
    <t>FACT. 6594 OP$19,694.20</t>
  </si>
  <si>
    <t>FACT. $33276.00</t>
  </si>
  <si>
    <t>FACT. 002 OP$89,401.00</t>
  </si>
  <si>
    <t>FACT. 003 OP$33,464,.80</t>
  </si>
  <si>
    <t>FACT.0074 OP$160,539</t>
  </si>
  <si>
    <t>FACT. 041 OP$35,411.80</t>
  </si>
  <si>
    <t>MADISON IMPORT</t>
  </si>
  <si>
    <t>EDICIONES SM</t>
  </si>
  <si>
    <t>FACT. 848</t>
  </si>
  <si>
    <t>FACT. 676 691 693</t>
  </si>
  <si>
    <t>FACT. 0364</t>
  </si>
  <si>
    <t>EDIFICIOS Y LOCALES</t>
  </si>
  <si>
    <t>TOTAL ALQUILERES</t>
  </si>
  <si>
    <t>CASA DUARTE</t>
  </si>
  <si>
    <t>FACT. 0152</t>
  </si>
  <si>
    <t>FACT. 002 (LIB. 6291 ANULADO)</t>
  </si>
  <si>
    <t>FACT. 0128 (TOTAL ORDEN DE PAGO $97,373.60)</t>
  </si>
  <si>
    <t>FACT. 4131</t>
  </si>
  <si>
    <t>FACT. 1686 (MONTO TOTAL ORDEN DE PAGO $732,319.80)</t>
  </si>
  <si>
    <t>FACT. 1125 MONTO OP$47,318.00</t>
  </si>
  <si>
    <t>FACT.0040 MONTO OP $43,223.40</t>
  </si>
  <si>
    <t>FACT. 049 TOTAL OP $38,055.00</t>
  </si>
  <si>
    <t>FACT. 19 (MONTO OP $29,205.00)</t>
  </si>
  <si>
    <t>FACT. 12 (MONTO TOTAL OP $277,772.00)</t>
  </si>
  <si>
    <t>FACT. 356</t>
  </si>
  <si>
    <t>FACT. 773</t>
  </si>
  <si>
    <t>FACT.PAGO 5% 31</t>
  </si>
  <si>
    <t>FACT. 075 (MONTO TOTAL ORDEN DE PAGO $706,206.40)</t>
  </si>
  <si>
    <t>FACTS. 333,330 Y328</t>
  </si>
  <si>
    <t>CONSORCIO OBRAS CIVILES DEL ATLANTICO</t>
  </si>
  <si>
    <t>FACT. 3711</t>
  </si>
  <si>
    <t>fact.  40560</t>
  </si>
  <si>
    <t>EDITORIAL ACTUADAD ESCOLAR 2000</t>
  </si>
  <si>
    <t>F. 2836</t>
  </si>
  <si>
    <t>F. 1042</t>
  </si>
  <si>
    <t>F.1126</t>
  </si>
  <si>
    <t xml:space="preserve">  </t>
  </si>
  <si>
    <t>FACTSS.239, 240, 241, 242,243,244, 245 Y 246</t>
  </si>
  <si>
    <t>FACT. 4294</t>
  </si>
  <si>
    <t>CEDOPROF</t>
  </si>
  <si>
    <t xml:space="preserve">APORTE </t>
  </si>
  <si>
    <t>FACT. 945 (MONTO OP $47,978.98)</t>
  </si>
  <si>
    <t>C &amp; C TECHNOLOGY SUPPLY</t>
  </si>
  <si>
    <t>FACT.0947</t>
  </si>
  <si>
    <t>WAGNER RUDOLLF FELIZ FELIZ</t>
  </si>
  <si>
    <t>FACT. 0942</t>
  </si>
  <si>
    <t>FACT. 1311</t>
  </si>
  <si>
    <t>ACS ASESORES COMPUTADORES Y SERVICIOS SRL</t>
  </si>
  <si>
    <t>FACGT. 039 (SERVICIOS DE REPARACION EQUIPOS DE LECTORES OPTICOS)</t>
  </si>
  <si>
    <t>AYUDAMIENTO DE SANTO DOMINGO ESTE</t>
  </si>
  <si>
    <t>MIGUELINA BUFFET, SRL</t>
  </si>
  <si>
    <t>SUPLITODO LOS PEÑA SRL</t>
  </si>
  <si>
    <t>F. 295008</t>
  </si>
  <si>
    <t>PROYECTOS INVERSIONES Y CONSTRUCCIONES , SRL</t>
  </si>
  <si>
    <t>FACTD. 020</t>
  </si>
  <si>
    <t>LUIS RAFAEL DALMASI</t>
  </si>
  <si>
    <t>ENERGIA QUISQUEYA,SAS</t>
  </si>
  <si>
    <t>AVELIA COMECIAL, SRL</t>
  </si>
  <si>
    <t>f. 5470 5510 5443 5496</t>
  </si>
  <si>
    <t>EDUPROGRESO SRL.</t>
  </si>
  <si>
    <t>CONSULTORA HANOMAS, SRL</t>
  </si>
  <si>
    <t>EDITORIAL SANTILLANA, S.A.</t>
  </si>
  <si>
    <t>FACT.5380 , 5381, 5383  CONT. 690</t>
  </si>
  <si>
    <t>INDUSTRIA DE MOBILIARIO ESCOLAR</t>
  </si>
  <si>
    <t>FACT.7219</t>
  </si>
  <si>
    <t>FACT. 398 Y 403</t>
  </si>
  <si>
    <t>COMERCIALIZADORA MELO</t>
  </si>
  <si>
    <t>AMPARO ARIAS &amp; ASOCIADOS</t>
  </si>
  <si>
    <t>FACT.  1663</t>
  </si>
  <si>
    <t>FACT. 166</t>
  </si>
  <si>
    <t>FACT. 170</t>
  </si>
  <si>
    <t>FACT. 3911</t>
  </si>
  <si>
    <t>FACT.622</t>
  </si>
  <si>
    <t>FACT 235 236</t>
  </si>
  <si>
    <t>FACT. 384 79 82 86 85 88 89 90</t>
  </si>
  <si>
    <t xml:space="preserve">F. 5848 2793 </t>
  </si>
  <si>
    <t>F.1913</t>
  </si>
  <si>
    <t>F.4954</t>
  </si>
  <si>
    <t>F. 5654</t>
  </si>
  <si>
    <t>F.0138</t>
  </si>
  <si>
    <t>CUB. 7</t>
  </si>
  <si>
    <t>EXPRESS TRAILER SERVICE</t>
  </si>
  <si>
    <t>FACT. 00552</t>
  </si>
  <si>
    <t>FACT. 331 332 37</t>
  </si>
  <si>
    <t>FACT. 0950</t>
  </si>
  <si>
    <t>FACT. 1384</t>
  </si>
  <si>
    <t>HERMOSILLO COMERCIAL</t>
  </si>
  <si>
    <t>FACT. 0248</t>
  </si>
  <si>
    <t>TIC TAC TUK</t>
  </si>
  <si>
    <t>FACT. 0014</t>
  </si>
  <si>
    <t>INVERSIONES Y CONTRUCCIONES DEL CARIBE  PL  SRL.</t>
  </si>
  <si>
    <t>DISEÑO E INGENIERIA,SRL.</t>
  </si>
  <si>
    <t>R SOSA, SRL</t>
  </si>
  <si>
    <t>FACT.  28</t>
  </si>
  <si>
    <t>FACT. 327</t>
  </si>
  <si>
    <t>PROAGRO DOMINICANO</t>
  </si>
  <si>
    <t>FACT. 261</t>
  </si>
  <si>
    <t>QS SUPLIOFICE, SRL</t>
  </si>
  <si>
    <t>FCT. 29-30</t>
  </si>
  <si>
    <t>SIGMA PETROLEUM</t>
  </si>
  <si>
    <t>FACT. 6917</t>
  </si>
  <si>
    <t>FACT. 0529</t>
  </si>
  <si>
    <t>F &amp; G OFFICE SOLUTION S.R.L.</t>
  </si>
  <si>
    <t>FAGP COMERCIAL, SRL</t>
  </si>
  <si>
    <t>EDITORA CORRIPIO SAS</t>
  </si>
  <si>
    <t>FACT. 4024</t>
  </si>
  <si>
    <t>IT GLOBAL ENTERPRISE SERVICE, INC.</t>
  </si>
  <si>
    <t>FACT. 121</t>
  </si>
  <si>
    <t>FACT. 0140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</si>
  <si>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</si>
  <si>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CONSTRUCIONES SERVICIOS Y DISEÑOS CIVILES DOMINIC J A P T, SRL</t>
  </si>
  <si>
    <t>CONSORCIO DIVECO CEPROING, SRL</t>
  </si>
  <si>
    <t>NG EDICIONES MULTIMEDIA</t>
  </si>
  <si>
    <t>FACT. 165 166</t>
  </si>
  <si>
    <t>IMPORTADORA BARBERA</t>
  </si>
  <si>
    <t>ENMANUEL MENA ALBA Y ASOCS. SRL.</t>
  </si>
  <si>
    <t>CUB. 3 (LIBRAMIENTO DEV.)</t>
  </si>
  <si>
    <t>CONSTRUCTORA SHARP DIMITRI</t>
  </si>
  <si>
    <t>Preparado por:</t>
  </si>
  <si>
    <t xml:space="preserve">Contadores </t>
  </si>
  <si>
    <t>Autorizado por :</t>
  </si>
  <si>
    <t xml:space="preserve">Director </t>
  </si>
  <si>
    <t>30/89/2016</t>
  </si>
  <si>
    <t>17/11/2015</t>
  </si>
  <si>
    <t>18/8/2016</t>
  </si>
  <si>
    <t>CORPORACIÓN ACUEDUCTO ALCANTARILLADO STO. DGO.</t>
  </si>
  <si>
    <t>CORPORACIÓN DE ACUEDUCTO ALCANTARILLADO SANTIAGO</t>
  </si>
  <si>
    <t>CORPORACIÓN DEL ACUEDUCTO Y ALCANTARILLADO  DE SANTIAGO</t>
  </si>
  <si>
    <t>CORPORACIÓN DEL ACUEDUCTO Y ALCANTARILLADO DE LA VEGA</t>
  </si>
  <si>
    <t>CORPORACIÓN DEL ACUEDUCTO Y ALCANTARILLADO DE SANTIAGO</t>
  </si>
  <si>
    <t>CORPORACIÓN DE ACANTARILLADO DE MOCA</t>
  </si>
  <si>
    <t>AYUNTAMIENTO SAN PEDRO DE MARCORÍS</t>
  </si>
  <si>
    <t xml:space="preserve">HÉCTOR BIENVENIDO FERRERAS </t>
  </si>
  <si>
    <t>DANIEL GARCÍA SANTANA</t>
  </si>
  <si>
    <t>GISSELLE ALTAGRACIA GARCÍA</t>
  </si>
  <si>
    <t>GARCÍA TEJERA &amp; ASOCIADOS</t>
  </si>
  <si>
    <t>SIXTO GARCÍA NOLASCO</t>
  </si>
  <si>
    <t>JUANA MARÍA TORRES</t>
  </si>
  <si>
    <t>JANLER  EMMANUEL PÉREZ MURRAY</t>
  </si>
  <si>
    <t>LUIS DE JESÚS SANTANA GARCÍA</t>
  </si>
  <si>
    <t>CORPORACIÓN DOMINICANA DE RADIO Y TELEVISIÓN</t>
  </si>
  <si>
    <t>HÉCTOR ARGELI RODRÍGUEZ FRIAS</t>
  </si>
  <si>
    <t>FRANCISCO MARIANO SOLANO RODRÍGUEZ</t>
  </si>
  <si>
    <t xml:space="preserve">EULALIA MORILLO RODRÍGUEZ </t>
  </si>
  <si>
    <t>GIRISSEL JULISSA RODRÍGUEZ</t>
  </si>
  <si>
    <t>JANLER EMMANUEL PÉREZ MURRAY</t>
  </si>
  <si>
    <t>PAOLA LETICIA ACOSTA PÉREZ</t>
  </si>
  <si>
    <t>RAFAEL ANTONIO PÉREZ BELLIARD</t>
  </si>
  <si>
    <t>COMUNICACIONES SOCIALES Y ASESORÍA</t>
  </si>
  <si>
    <t>INVERSIONES DEL SUR DE LEÓN GALVÁN</t>
  </si>
  <si>
    <t xml:space="preserve">MINISTERIO EDUCACIÓN </t>
  </si>
  <si>
    <t>MINISTERIO DE EDUCACIÓN</t>
  </si>
  <si>
    <t>OFICINA DE COORDINACIÓN PRESIDENCIA</t>
  </si>
  <si>
    <t>ARELIS BITIRCIA SÁNCHEZ</t>
  </si>
  <si>
    <t>JOSÉ LUIS DE LA ROSA</t>
  </si>
  <si>
    <t>ZAIDA JOSÉLYN MONTES DE OCA</t>
  </si>
  <si>
    <t>CONSTRUCTORA JOSÉ REYE S.R.L</t>
  </si>
  <si>
    <t>CONSTRUCTORA  JOSÉ B. ALMONTE Y ASOCIADOS</t>
  </si>
  <si>
    <t>JOSÉ ARMANDO SALCEDO PÉREZ</t>
  </si>
  <si>
    <t>JOSÉFINA MIREYA ESPINAL PERDOMO</t>
  </si>
  <si>
    <t>EVENTS SUPPORT SERVICES MINERVA FERNÁNDEZ</t>
  </si>
  <si>
    <t>INVERSIONES FERNÁNDEZ BELTRE</t>
  </si>
  <si>
    <t>EVENTS SUPORT SERVICES MINERVA FERNÁNDEZ</t>
  </si>
  <si>
    <t>WILSON RAFAEL FERNÁNDEZ QUIÑONES</t>
  </si>
  <si>
    <t>MEJÍA ALMANZAR Y ASOCIADOS, SRL</t>
  </si>
  <si>
    <t>ANGEL MEJÍA</t>
  </si>
  <si>
    <t>CONSTRUCTORA VILLA MEJÍA</t>
  </si>
  <si>
    <t>LEASING AUTOMOTRÍZ DEL SUR</t>
  </si>
  <si>
    <t>CENTRO AUTOMOTRÍZ HNOS BONILLA</t>
  </si>
  <si>
    <t>AUTOMOTRÍZ COSME PEÑA</t>
  </si>
  <si>
    <t>LA ÚNICA CARGO EXPRESS NUÑEZ,SRL</t>
  </si>
  <si>
    <t>FUNDACIÓN MAURICIO BAEZ,ING</t>
  </si>
  <si>
    <t>FUNDACIÓN NUESTRA SEÑORA DEL LOURDES</t>
  </si>
  <si>
    <t>FUNDACIÓN NIDO PARA ÁNGELES</t>
  </si>
  <si>
    <t>AGREGADOS Y EQUIPOS DÍAZ &amp; ASOCIADOS</t>
  </si>
  <si>
    <t>CONSTRUCCIONES CIVILES Y SANITARIAS DÍAZ REYES</t>
  </si>
  <si>
    <t>DÍAZ EVENTOS Y SERVICIOS</t>
  </si>
  <si>
    <t>SOLUCIONES EMPRESARIALES Y DE NEGOCIOS DÍAZ MORE</t>
  </si>
  <si>
    <t>EDDY MIGUEL DÍAZ JAQUEZ</t>
  </si>
  <si>
    <t>NELSON OSVALDO HERNADEZ DÍAZ</t>
  </si>
  <si>
    <t>DIOCY ALEXANDER MARTÍNEZ</t>
  </si>
  <si>
    <t>LABORATORIO DIESEL MARTÍNEZ</t>
  </si>
  <si>
    <t>RAFAEL ESTEBAN MARTÍNEZ ESTRELLA</t>
  </si>
  <si>
    <t>SERVICIO SISTEMA MOTRÍZ AMG. SRL</t>
  </si>
  <si>
    <t>D &amp; H SERVICIOS DE MECÁNICA EN GENERAL SRL</t>
  </si>
  <si>
    <t>D &amp; H SERVICIOS DE MECÁNICA EN GENERAL</t>
  </si>
  <si>
    <t>INDUSTRIAS UNIDAS MECÁNICAS SRL.</t>
  </si>
  <si>
    <t>JUAN RODRÍGUEZ CONCEPCIÓN</t>
  </si>
  <si>
    <t>MILAGROS ALTAGRACIA CONCEPCIÓN</t>
  </si>
  <si>
    <t>INSTITUTO NACIONAL DE FORMACIÓN AGRARIA Y SINDICA</t>
  </si>
  <si>
    <t>CENTRO DE FORMACIÓN INTEGRAR JUVENTUD Y FAMILIA</t>
  </si>
  <si>
    <t xml:space="preserve">CENTRO DE FORMACIÓN Y DESARROLLO INTEGRAL PADRE FANTINO </t>
  </si>
  <si>
    <t>INSTITUTO TECNOLÓGICO DE LAS AMÉRICAS</t>
  </si>
  <si>
    <t>RAMON DARÍO CIRINEO POLANCO</t>
  </si>
  <si>
    <t>MARÍA ISABEL AMINIA SÁNCHEZ</t>
  </si>
  <si>
    <t>ROSALINA MARÍA PERDOMO MONTALVO</t>
  </si>
  <si>
    <t>FRANCISCO MARÍANO SOLANO RODRÍGUEZ</t>
  </si>
  <si>
    <t>JOSÉ MARÍA POLANCO BRITO</t>
  </si>
  <si>
    <t>CARLOS MARÍA DE LA CRUZ MENDOZA</t>
  </si>
  <si>
    <t>OLINDA MARÍA MERCEDES MERCEDES</t>
  </si>
  <si>
    <t>DAVID ARISTIDES CAPELLÁN UREÑA</t>
  </si>
  <si>
    <t>ARCHIVO GENERAL DE LA NACIÓN</t>
  </si>
  <si>
    <t>CÁMARA DE COMERCIO Y PRODUCCION DE SANTO DOMINGO</t>
  </si>
  <si>
    <t>ÁNGEL DEL CARMEN CASTILLO ESPINAL</t>
  </si>
  <si>
    <t>ESTUDIOS, INVESTIGACIÓNES Y ANALISIS DE FACTIBILIDAD</t>
  </si>
  <si>
    <t>SERVICIOS DE INFORMÁTICA Y SISTEMAS COMPUTARIZADOS (2287)</t>
  </si>
  <si>
    <t>CENTRO DE INVESTIGACIÓN PARA LA ACCIÓN FEMENINA</t>
  </si>
  <si>
    <t>AIDA ALEXANDRA GONZÁLEZ PONS</t>
  </si>
  <si>
    <t>DIDÁCTICA, SRL</t>
  </si>
  <si>
    <t>ÁNGEL DEL CARMEN CASTILLO ESPINA</t>
  </si>
  <si>
    <t>BANCO DE RESERVAS DE LA REPÚBLICA DOMINICANA</t>
  </si>
  <si>
    <t>ZAIDA JOSLYN MONTES DE OCA</t>
  </si>
  <si>
    <t>ADELAIDA YSOLINA DE LEÓN LIZARDA</t>
  </si>
  <si>
    <t>MERCANTÍL VARRICA</t>
  </si>
  <si>
    <t>VITALIA JARDINERÍA</t>
  </si>
  <si>
    <t>COMERCIALIZADOSRA TROPICAL SAN CRISTÓBAL</t>
  </si>
  <si>
    <t>CENTRO DE TROFEOS Y ÚTILES DEPORTIVOS</t>
  </si>
  <si>
    <t>SALADIN INDUSTRIAS GRÁFICA</t>
  </si>
  <si>
    <t>IMPRESOS TURÍSTICOS</t>
  </si>
  <si>
    <t>EDICIONES SALOMÉ</t>
  </si>
  <si>
    <t>SERVICIOS DE RECOLECCIÓN PRO HIGIENE Y SALUD</t>
  </si>
  <si>
    <t>ZOSTESA ZORRILLA SERV. TÉCNICOS ELECTROMECÁNICOS</t>
  </si>
  <si>
    <t>ZOSTESA ZORRILLA SERV. TÉCNICOS ELECTRÓMECÁNICOS</t>
  </si>
  <si>
    <t>PROYECTOS CIVILES Y ELECTRÓMECÁNICOS SRL</t>
  </si>
  <si>
    <t xml:space="preserve">LEÓNIDAS PINALES RODRÍGUEZ </t>
  </si>
  <si>
    <t>LEÓNEL ALEXANDER FLORES</t>
  </si>
  <si>
    <t xml:space="preserve">MARÍA ELAINE GALVÁN ADAMES </t>
  </si>
  <si>
    <t xml:space="preserve">UNIVERSAL DE CÓMPUTOS </t>
  </si>
  <si>
    <t>SISTEMAS Y TECNOLOGÍA,SRL</t>
  </si>
  <si>
    <t>OPEPI FERRETERÍA</t>
  </si>
  <si>
    <t>EQUIPOS DE INFORMÁTICA</t>
  </si>
  <si>
    <t>EFECTOS ELÉCTRICOS</t>
  </si>
  <si>
    <t xml:space="preserve">CENTRO ESPECIALIZADO DE COMPUTACIÓN </t>
  </si>
  <si>
    <t>ACTIVOS INTANGIBLES / LICENCIAS DE INFORMÁTICA</t>
  </si>
  <si>
    <t>PROGRAMAS DE INFORMÁTICA</t>
  </si>
  <si>
    <t>ÁNGEL ARIEL MARTÍNEZ</t>
  </si>
  <si>
    <t>FAUSTINO LEÓNIDES HENRÍQUEZ DE LA CRUZ</t>
  </si>
  <si>
    <t>CONSORCIO ELECTROMECÁNICO SAS</t>
  </si>
  <si>
    <t>JOSÉ ANDRÉS PIGUERAS</t>
  </si>
  <si>
    <t>RAMON OSCAR DURÁN GUTIÉRREZ</t>
  </si>
  <si>
    <t>JOSÉ ANDRÉS PIGUERAS TAVERAS</t>
  </si>
  <si>
    <t>FRANKLIN ARMANDO ORTÍZ CUBILETE</t>
  </si>
  <si>
    <t>WELLINGTON MASSIH ENCARNACIÓN</t>
  </si>
  <si>
    <t>JEANNETTE MELO ENCARNACIÓN</t>
  </si>
  <si>
    <t>MARGARO ABEL ROSARIO GUZMÁN</t>
  </si>
  <si>
    <t>Joaquín Alberto Peña Pérez</t>
  </si>
  <si>
    <t>Pedro Rafael García Durán</t>
  </si>
  <si>
    <t>PUBLICIDAD Y PROPAGANDA</t>
  </si>
  <si>
    <t>TELÉFONO LOCAL</t>
  </si>
  <si>
    <t>RESIDUOS SÓLIDOS, BASURA</t>
  </si>
  <si>
    <t>VIÁTICOS DENTRO DEL PAÍS</t>
  </si>
  <si>
    <t>VIÁTICOS FUERA DEL PAÍS</t>
  </si>
  <si>
    <t>EQUIPOS DE TRANSPORTE, TRACCIÓN Y ELEVACIÓN</t>
  </si>
  <si>
    <t>MANTENIMIENTO Y REPARACIÓN DE EQUIPO PARA COMPUTACIÓN</t>
  </si>
  <si>
    <t xml:space="preserve">MANT. Y REP. DE EQUIPOS DE TRANSPORTE, TRACCIÓN Y ELEVACIÓN </t>
  </si>
  <si>
    <t>INTERESES INSTITUCIÓN FINANCIERAS</t>
  </si>
  <si>
    <t>ACCESORIOS METÁLICOS</t>
  </si>
  <si>
    <t>PAPEL CARTÓN</t>
  </si>
  <si>
    <t>PRODUCTOS DE ARTES GRÁFICAS</t>
  </si>
  <si>
    <t>ARTÍCULOS DE GAUCHOS</t>
  </si>
  <si>
    <t>ARTICULOS DE PLÁSTICO</t>
  </si>
  <si>
    <t>ESTRUCTURAS METÁLICAS ACABADAS</t>
  </si>
  <si>
    <t xml:space="preserve">ÚTILES DE ESCRITORIO, OFICINA Y ENSEÑANZA </t>
  </si>
  <si>
    <t>PRODUCTOS ELÉCTRICOS Y AFINES</t>
  </si>
  <si>
    <t>TRANSF. CORRIENTES A INST. PUB. DESENTRALIZADAS Y AUTÓNOMAS</t>
  </si>
  <si>
    <t>CÁMARAS FOTOGRAFÍAS Y DE VIDEOS</t>
  </si>
  <si>
    <t>EQUIPOS DE TRANSP. TRACCIÓN Y ELEVACIÓN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</si>
</sst>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&quot; &quot;#,##0.00&quot; &quot;;&quot; (&quot;#,##0.00&quot;)&quot;;&quot; -&quot;00&quot; &quot;;&quot; &quot;@&quot; &quot;"/>
    <numFmt numFmtId="165" formatCode="dd/mm/yyyy;@"/>
    <numFmt numFmtId="166" formatCode="_([$€]* #,##0.00_);_([$€]* \(#,##0.00\);_([$€]* &quot;-&quot;??_);_(@_)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1"/>
      <color rgb="FF9C6500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EB9C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">
    <xf numFmtId="0" fontId="0" fillId="0" borderId="0"/>
    <xf numFmtId="43" fontId="2" fillId="2" borderId="1" applyFont="0" applyFill="0" applyBorder="0" applyAlignment="0">
      <alignment horizontal="left"/>
    </xf>
    <xf numFmtId="166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Border="0" applyProtection="0"/>
    <xf numFmtId="0" fontId="1" fillId="0" borderId="0"/>
    <xf numFmtId="0" fontId="7" fillId="0" borderId="0" applyNumberFormat="0" applyBorder="0" applyProtection="0"/>
    <xf numFmtId="0" fontId="1" fillId="0" borderId="0"/>
    <xf numFmtId="0" fontId="7" fillId="0" borderId="0" applyNumberFormat="0" applyBorder="0" applyProtection="0"/>
    <xf numFmtId="0" fontId="8" fillId="0" borderId="4" applyNumberFormat="0" applyFill="0" applyAlignment="0" applyProtection="0"/>
  </cellStyleXfs>
  <cellXfs count="74">
    <xf numFmtId="0" fontId="0" fillId="0" borderId="0" xfId="0"/>
    <xf numFmtId="0" fontId="9" fillId="0" borderId="0" xfId="0" applyNumberFormat="1" applyFont="1" applyFill="1" applyAlignment="1">
      <alignment horizontal="left" vertical="center" wrapText="1"/>
    </xf>
    <xf numFmtId="165" fontId="9" fillId="0" borderId="2" xfId="3" applyNumberFormat="1" applyFont="1" applyFill="1" applyBorder="1" applyAlignment="1">
      <alignment horizontal="center" vertical="center" wrapText="1"/>
    </xf>
    <xf numFmtId="43" fontId="9" fillId="0" borderId="2" xfId="3" applyFont="1" applyFill="1" applyBorder="1" applyAlignment="1">
      <alignment horizontal="left" vertical="center" wrapText="1"/>
    </xf>
    <xf numFmtId="43" fontId="9" fillId="0" borderId="2" xfId="3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/>
    </xf>
    <xf numFmtId="14" fontId="0" fillId="0" borderId="2" xfId="0" applyNumberFormat="1" applyFont="1" applyFill="1" applyBorder="1" applyAlignment="1">
      <alignment horizontal="center" vertical="center"/>
    </xf>
    <xf numFmtId="43" fontId="9" fillId="0" borderId="2" xfId="3" applyFont="1" applyFill="1" applyBorder="1" applyAlignment="1">
      <alignment vertical="center"/>
    </xf>
    <xf numFmtId="0" fontId="9" fillId="0" borderId="2" xfId="0" applyNumberFormat="1" applyFont="1" applyFill="1" applyBorder="1" applyAlignment="1">
      <alignment horizontal="left" vertical="center" wrapText="1"/>
    </xf>
    <xf numFmtId="14" fontId="9" fillId="0" borderId="2" xfId="3" applyNumberFormat="1" applyFont="1" applyFill="1" applyBorder="1" applyAlignment="1">
      <alignment horizontal="center" vertical="center" wrapText="1"/>
    </xf>
    <xf numFmtId="165" fontId="13" fillId="0" borderId="2" xfId="3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43" fontId="13" fillId="0" borderId="2" xfId="3" applyFont="1" applyFill="1" applyBorder="1" applyAlignment="1">
      <alignment vertical="center" wrapText="1"/>
    </xf>
    <xf numFmtId="0" fontId="9" fillId="0" borderId="2" xfId="0" applyFont="1" applyFill="1" applyBorder="1"/>
    <xf numFmtId="14" fontId="9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vertical="center" wrapText="1"/>
    </xf>
    <xf numFmtId="14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4" fontId="0" fillId="0" borderId="2" xfId="0" applyNumberFormat="1" applyFont="1" applyFill="1" applyBorder="1" applyAlignment="1">
      <alignment vertical="center" wrapText="1"/>
    </xf>
    <xf numFmtId="0" fontId="14" fillId="0" borderId="2" xfId="0" applyNumberFormat="1" applyFont="1" applyFill="1" applyBorder="1" applyAlignment="1">
      <alignment horizontal="left" vertical="center" wrapText="1"/>
    </xf>
    <xf numFmtId="43" fontId="9" fillId="0" borderId="2" xfId="3" applyFont="1" applyFill="1" applyBorder="1"/>
    <xf numFmtId="4" fontId="9" fillId="0" borderId="2" xfId="0" applyNumberFormat="1" applyFont="1" applyFill="1" applyBorder="1" applyAlignment="1">
      <alignment horizontal="right" vertical="center" wrapText="1"/>
    </xf>
    <xf numFmtId="43" fontId="3" fillId="0" borderId="2" xfId="3" applyFont="1" applyFill="1" applyBorder="1" applyAlignment="1">
      <alignment vertical="center"/>
    </xf>
    <xf numFmtId="49" fontId="9" fillId="0" borderId="2" xfId="0" applyNumberFormat="1" applyFont="1" applyFill="1" applyBorder="1"/>
    <xf numFmtId="0" fontId="16" fillId="0" borderId="2" xfId="0" applyFont="1" applyFill="1" applyBorder="1" applyAlignment="1">
      <alignment vertical="center"/>
    </xf>
    <xf numFmtId="43" fontId="13" fillId="0" borderId="2" xfId="3" applyFont="1" applyFill="1" applyBorder="1" applyAlignment="1">
      <alignment horizontal="right" vertical="center" wrapText="1"/>
    </xf>
    <xf numFmtId="49" fontId="3" fillId="0" borderId="2" xfId="3" applyNumberFormat="1" applyFont="1" applyFill="1" applyBorder="1" applyAlignment="1">
      <alignment horizontal="left" vertical="center" wrapText="1"/>
    </xf>
    <xf numFmtId="49" fontId="3" fillId="0" borderId="2" xfId="3" applyNumberFormat="1" applyFont="1" applyFill="1" applyBorder="1" applyAlignment="1">
      <alignment vertical="center"/>
    </xf>
    <xf numFmtId="17" fontId="3" fillId="0" borderId="2" xfId="3" applyNumberFormat="1" applyFont="1" applyFill="1" applyBorder="1" applyAlignment="1">
      <alignment vertical="center" wrapText="1"/>
    </xf>
    <xf numFmtId="0" fontId="9" fillId="0" borderId="0" xfId="0" applyFont="1"/>
    <xf numFmtId="0" fontId="0" fillId="0" borderId="0" xfId="0"/>
    <xf numFmtId="165" fontId="3" fillId="0" borderId="2" xfId="3" applyNumberFormat="1" applyFont="1" applyFill="1" applyBorder="1" applyAlignment="1">
      <alignment horizontal="center" vertical="center" wrapText="1"/>
    </xf>
    <xf numFmtId="49" fontId="3" fillId="0" borderId="2" xfId="3" applyNumberFormat="1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 wrapText="1"/>
    </xf>
    <xf numFmtId="43" fontId="3" fillId="0" borderId="2" xfId="3" applyFont="1" applyFill="1" applyBorder="1" applyAlignment="1">
      <alignment vertical="center" wrapText="1"/>
    </xf>
    <xf numFmtId="43" fontId="3" fillId="0" borderId="2" xfId="3" applyFont="1" applyFill="1" applyBorder="1" applyAlignment="1">
      <alignment horizontal="left" vertical="center" wrapText="1"/>
    </xf>
    <xf numFmtId="43" fontId="3" fillId="0" borderId="2" xfId="3" applyFont="1" applyFill="1" applyBorder="1" applyAlignment="1">
      <alignment horizontal="left" vertical="top" wrapText="1"/>
    </xf>
    <xf numFmtId="0" fontId="17" fillId="0" borderId="2" xfId="9" applyNumberFormat="1" applyFont="1" applyFill="1" applyBorder="1" applyAlignment="1">
      <alignment horizontal="center" vertical="center" wrapText="1"/>
    </xf>
    <xf numFmtId="4" fontId="17" fillId="0" borderId="2" xfId="9" applyNumberFormat="1" applyFont="1" applyFill="1" applyBorder="1" applyAlignment="1">
      <alignment horizontal="center" vertical="center" wrapText="1"/>
    </xf>
    <xf numFmtId="49" fontId="17" fillId="0" borderId="2" xfId="9" applyNumberFormat="1" applyFont="1" applyFill="1" applyBorder="1" applyAlignment="1">
      <alignment horizontal="center" vertical="center" wrapText="1"/>
    </xf>
    <xf numFmtId="43" fontId="15" fillId="0" borderId="2" xfId="3" applyFont="1" applyFill="1" applyBorder="1" applyAlignment="1">
      <alignment horizontal="left" vertical="center" wrapText="1"/>
    </xf>
    <xf numFmtId="43" fontId="4" fillId="0" borderId="2" xfId="3" applyFont="1" applyFill="1" applyBorder="1" applyAlignment="1">
      <alignment vertical="center" wrapText="1"/>
    </xf>
    <xf numFmtId="43" fontId="4" fillId="0" borderId="2" xfId="3" applyFont="1" applyFill="1" applyBorder="1" applyAlignment="1">
      <alignment horizontal="left" vertical="center" wrapText="1"/>
    </xf>
    <xf numFmtId="43" fontId="8" fillId="0" borderId="2" xfId="3" applyFont="1" applyFill="1" applyBorder="1" applyAlignment="1">
      <alignment horizontal="left" vertical="center" wrapText="1"/>
    </xf>
    <xf numFmtId="43" fontId="12" fillId="0" borderId="2" xfId="3" applyFont="1" applyFill="1" applyBorder="1" applyAlignment="1">
      <alignment horizontal="left" vertical="center" wrapText="1"/>
    </xf>
    <xf numFmtId="43" fontId="8" fillId="0" borderId="2" xfId="3" applyFont="1" applyFill="1" applyBorder="1" applyAlignment="1">
      <alignment vertical="center" wrapText="1"/>
    </xf>
    <xf numFmtId="165" fontId="11" fillId="0" borderId="2" xfId="3" applyNumberFormat="1" applyFont="1" applyFill="1" applyBorder="1" applyAlignment="1">
      <alignment horizontal="center" vertical="center" wrapText="1"/>
    </xf>
    <xf numFmtId="49" fontId="8" fillId="0" borderId="2" xfId="3" applyNumberFormat="1" applyFont="1" applyFill="1" applyBorder="1" applyAlignment="1">
      <alignment vertical="center" wrapText="1"/>
    </xf>
    <xf numFmtId="49" fontId="0" fillId="0" borderId="2" xfId="0" applyNumberFormat="1" applyFill="1" applyBorder="1"/>
    <xf numFmtId="14" fontId="0" fillId="0" borderId="2" xfId="0" applyNumberFormat="1" applyFill="1" applyBorder="1" applyAlignment="1">
      <alignment horizontal="center" vertical="center"/>
    </xf>
    <xf numFmtId="43" fontId="3" fillId="0" borderId="2" xfId="3" applyFont="1" applyFill="1" applyBorder="1"/>
    <xf numFmtId="0" fontId="0" fillId="0" borderId="2" xfId="0" applyFill="1" applyBorder="1"/>
    <xf numFmtId="0" fontId="0" fillId="0" borderId="2" xfId="0" applyFill="1" applyBorder="1" applyAlignment="1">
      <alignment horizontal="center" vertical="center"/>
    </xf>
    <xf numFmtId="165" fontId="8" fillId="0" borderId="2" xfId="3" applyNumberFormat="1" applyFont="1" applyFill="1" applyBorder="1" applyAlignment="1">
      <alignment horizontal="center" vertical="center" wrapText="1"/>
    </xf>
    <xf numFmtId="165" fontId="10" fillId="0" borderId="2" xfId="3" applyNumberFormat="1" applyFont="1" applyFill="1" applyBorder="1" applyAlignment="1">
      <alignment horizontal="center" vertical="center" wrapText="1"/>
    </xf>
    <xf numFmtId="43" fontId="10" fillId="0" borderId="2" xfId="3" applyFont="1" applyFill="1" applyBorder="1" applyAlignment="1">
      <alignment vertical="center" wrapText="1"/>
    </xf>
    <xf numFmtId="49" fontId="0" fillId="0" borderId="2" xfId="0" applyNumberFormat="1" applyFont="1" applyFill="1" applyBorder="1" applyAlignment="1">
      <alignment vertical="center" wrapText="1"/>
    </xf>
    <xf numFmtId="43" fontId="12" fillId="0" borderId="2" xfId="3" quotePrefix="1" applyFont="1" applyFill="1" applyBorder="1" applyAlignment="1">
      <alignment horizontal="left" vertical="center" wrapText="1"/>
    </xf>
    <xf numFmtId="43" fontId="9" fillId="0" borderId="2" xfId="3" applyFont="1" applyFill="1" applyBorder="1" applyAlignment="1">
      <alignment horizontal="justify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3" fontId="3" fillId="0" borderId="2" xfId="3" applyFont="1" applyFill="1" applyBorder="1" applyAlignment="1">
      <alignment horizontal="justify" vertical="center" wrapText="1"/>
    </xf>
    <xf numFmtId="43" fontId="12" fillId="0" borderId="2" xfId="3" applyFont="1" applyFill="1" applyBorder="1" applyAlignment="1">
      <alignment horizontal="justify" vertical="center" wrapText="1"/>
    </xf>
    <xf numFmtId="43" fontId="8" fillId="0" borderId="2" xfId="3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14" fontId="8" fillId="0" borderId="2" xfId="0" applyNumberFormat="1" applyFont="1" applyFill="1" applyBorder="1" applyAlignment="1">
      <alignment horizontal="center" vertical="center" wrapText="1"/>
    </xf>
    <xf numFmtId="0" fontId="0" fillId="0" borderId="3" xfId="0" applyFill="1" applyBorder="1"/>
    <xf numFmtId="43" fontId="3" fillId="0" borderId="3" xfId="3" applyFont="1" applyFill="1" applyBorder="1"/>
    <xf numFmtId="14" fontId="0" fillId="0" borderId="3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8" fillId="0" borderId="0" xfId="0" applyFont="1" applyFill="1"/>
    <xf numFmtId="0" fontId="8" fillId="0" borderId="0" xfId="0" applyFont="1" applyFill="1" applyAlignment="1">
      <alignment horizontal="left"/>
    </xf>
  </cellXfs>
  <cellStyles count="13">
    <cellStyle name="Estilo 1" xfId="1"/>
    <cellStyle name="Euro" xfId="2"/>
    <cellStyle name="Millares" xfId="3" builtinId="3"/>
    <cellStyle name="Millares 3" xfId="4"/>
    <cellStyle name="Millares 4" xfId="5"/>
    <cellStyle name="Neutral" xfId="6" builtinId="28" customBuiltin="1"/>
    <cellStyle name="Normal" xfId="0" builtinId="0"/>
    <cellStyle name="Normal 2" xfId="7"/>
    <cellStyle name="Normal 2 2" xfId="8"/>
    <cellStyle name="Normal 3" xfId="9"/>
    <cellStyle name="Normal 3 2" xfId="10"/>
    <cellStyle name="Normal 4" xfId="11"/>
    <cellStyle name="Total" xfId="1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1115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0" y="32720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1115</xdr:row>
      <xdr:rowOff>0</xdr:rowOff>
    </xdr:from>
    <xdr:ext cx="184731" cy="264560"/>
    <xdr:sp macro="" textlink="">
      <xdr:nvSpPr>
        <xdr:cNvPr id="3" name="1 CuadroTexto"/>
        <xdr:cNvSpPr txBox="1"/>
      </xdr:nvSpPr>
      <xdr:spPr>
        <a:xfrm>
          <a:off x="0" y="32720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1116</xdr:row>
      <xdr:rowOff>0</xdr:rowOff>
    </xdr:from>
    <xdr:ext cx="184731" cy="309913"/>
    <xdr:sp macro="" textlink="">
      <xdr:nvSpPr>
        <xdr:cNvPr id="4" name="3 CuadroTexto"/>
        <xdr:cNvSpPr txBox="1"/>
      </xdr:nvSpPr>
      <xdr:spPr>
        <a:xfrm>
          <a:off x="0" y="327568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1116</xdr:row>
      <xdr:rowOff>0</xdr:rowOff>
    </xdr:from>
    <xdr:ext cx="184731" cy="309913"/>
    <xdr:sp macro="" textlink="">
      <xdr:nvSpPr>
        <xdr:cNvPr id="5" name="1 CuadroTexto"/>
        <xdr:cNvSpPr txBox="1"/>
      </xdr:nvSpPr>
      <xdr:spPr>
        <a:xfrm>
          <a:off x="0" y="327568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1120</xdr:row>
      <xdr:rowOff>0</xdr:rowOff>
    </xdr:from>
    <xdr:ext cx="184731" cy="400619"/>
    <xdr:sp macro="" textlink="">
      <xdr:nvSpPr>
        <xdr:cNvPr id="6" name="5 CuadroTexto"/>
        <xdr:cNvSpPr txBox="1"/>
      </xdr:nvSpPr>
      <xdr:spPr>
        <a:xfrm>
          <a:off x="0" y="328665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1120</xdr:row>
      <xdr:rowOff>0</xdr:rowOff>
    </xdr:from>
    <xdr:ext cx="184731" cy="400619"/>
    <xdr:sp macro="" textlink="">
      <xdr:nvSpPr>
        <xdr:cNvPr id="7" name="1 CuadroTexto"/>
        <xdr:cNvSpPr txBox="1"/>
      </xdr:nvSpPr>
      <xdr:spPr>
        <a:xfrm>
          <a:off x="0" y="328665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1121</xdr:row>
      <xdr:rowOff>0</xdr:rowOff>
    </xdr:from>
    <xdr:ext cx="184731" cy="400619"/>
    <xdr:sp macro="" textlink="">
      <xdr:nvSpPr>
        <xdr:cNvPr id="8" name="7 CuadroTexto"/>
        <xdr:cNvSpPr txBox="1"/>
      </xdr:nvSpPr>
      <xdr:spPr>
        <a:xfrm>
          <a:off x="0" y="32903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1121</xdr:row>
      <xdr:rowOff>0</xdr:rowOff>
    </xdr:from>
    <xdr:ext cx="184731" cy="400619"/>
    <xdr:sp macro="" textlink="">
      <xdr:nvSpPr>
        <xdr:cNvPr id="9" name="1 CuadroTexto"/>
        <xdr:cNvSpPr txBox="1"/>
      </xdr:nvSpPr>
      <xdr:spPr>
        <a:xfrm>
          <a:off x="0" y="32903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184731" cy="264560"/>
    <xdr:sp macro="" textlink="">
      <xdr:nvSpPr>
        <xdr:cNvPr id="10" name="9 CuadroTexto"/>
        <xdr:cNvSpPr txBox="1"/>
      </xdr:nvSpPr>
      <xdr:spPr>
        <a:xfrm>
          <a:off x="0" y="33159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184731" cy="264560"/>
    <xdr:sp macro="" textlink="">
      <xdr:nvSpPr>
        <xdr:cNvPr id="11" name="1 CuadroTexto"/>
        <xdr:cNvSpPr txBox="1"/>
      </xdr:nvSpPr>
      <xdr:spPr>
        <a:xfrm>
          <a:off x="0" y="33159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0" y="33159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184731" cy="264560"/>
    <xdr:sp macro="" textlink="">
      <xdr:nvSpPr>
        <xdr:cNvPr id="13" name="1 CuadroTexto"/>
        <xdr:cNvSpPr txBox="1"/>
      </xdr:nvSpPr>
      <xdr:spPr>
        <a:xfrm>
          <a:off x="0" y="33159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0" y="33159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184731" cy="264560"/>
    <xdr:sp macro="" textlink="">
      <xdr:nvSpPr>
        <xdr:cNvPr id="15" name="1 CuadroTexto"/>
        <xdr:cNvSpPr txBox="1"/>
      </xdr:nvSpPr>
      <xdr:spPr>
        <a:xfrm>
          <a:off x="0" y="33159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0" y="33159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184731" cy="264560"/>
    <xdr:sp macro="" textlink="">
      <xdr:nvSpPr>
        <xdr:cNvPr id="17" name="1 CuadroTexto"/>
        <xdr:cNvSpPr txBox="1"/>
      </xdr:nvSpPr>
      <xdr:spPr>
        <a:xfrm>
          <a:off x="0" y="33159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0" y="33159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184731" cy="264560"/>
    <xdr:sp macro="" textlink="">
      <xdr:nvSpPr>
        <xdr:cNvPr id="19" name="1 CuadroTexto"/>
        <xdr:cNvSpPr txBox="1"/>
      </xdr:nvSpPr>
      <xdr:spPr>
        <a:xfrm>
          <a:off x="0" y="33159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184731" cy="264560"/>
    <xdr:sp macro="" textlink="">
      <xdr:nvSpPr>
        <xdr:cNvPr id="20" name="19 CuadroTexto"/>
        <xdr:cNvSpPr txBox="1"/>
      </xdr:nvSpPr>
      <xdr:spPr>
        <a:xfrm>
          <a:off x="0" y="33159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184731" cy="264560"/>
    <xdr:sp macro="" textlink="">
      <xdr:nvSpPr>
        <xdr:cNvPr id="21" name="1 CuadroTexto"/>
        <xdr:cNvSpPr txBox="1"/>
      </xdr:nvSpPr>
      <xdr:spPr>
        <a:xfrm>
          <a:off x="0" y="33159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1134</xdr:row>
      <xdr:rowOff>0</xdr:rowOff>
    </xdr:from>
    <xdr:ext cx="184731" cy="264560"/>
    <xdr:sp macro="" textlink="">
      <xdr:nvSpPr>
        <xdr:cNvPr id="22" name="21 CuadroTexto"/>
        <xdr:cNvSpPr txBox="1"/>
      </xdr:nvSpPr>
      <xdr:spPr>
        <a:xfrm>
          <a:off x="0" y="33342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1134</xdr:row>
      <xdr:rowOff>0</xdr:rowOff>
    </xdr:from>
    <xdr:ext cx="184731" cy="264560"/>
    <xdr:sp macro="" textlink="">
      <xdr:nvSpPr>
        <xdr:cNvPr id="23" name="1 CuadroTexto"/>
        <xdr:cNvSpPr txBox="1"/>
      </xdr:nvSpPr>
      <xdr:spPr>
        <a:xfrm>
          <a:off x="0" y="33342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1135</xdr:row>
      <xdr:rowOff>0</xdr:rowOff>
    </xdr:from>
    <xdr:ext cx="184731" cy="264560"/>
    <xdr:sp macro="" textlink="">
      <xdr:nvSpPr>
        <xdr:cNvPr id="24" name="2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1135</xdr:row>
      <xdr:rowOff>0</xdr:rowOff>
    </xdr:from>
    <xdr:ext cx="184731" cy="264560"/>
    <xdr:sp macro="" textlink="">
      <xdr:nvSpPr>
        <xdr:cNvPr id="2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1144</xdr:row>
      <xdr:rowOff>0</xdr:rowOff>
    </xdr:from>
    <xdr:ext cx="184731" cy="264560"/>
    <xdr:sp macro="" textlink="">
      <xdr:nvSpPr>
        <xdr:cNvPr id="26" name="2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1144</xdr:row>
      <xdr:rowOff>0</xdr:rowOff>
    </xdr:from>
    <xdr:ext cx="184731" cy="264560"/>
    <xdr:sp macro="" textlink="">
      <xdr:nvSpPr>
        <xdr:cNvPr id="2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1145</xdr:row>
      <xdr:rowOff>0</xdr:rowOff>
    </xdr:from>
    <xdr:ext cx="184731" cy="264560"/>
    <xdr:sp macro="" textlink="">
      <xdr:nvSpPr>
        <xdr:cNvPr id="28" name="2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1145</xdr:row>
      <xdr:rowOff>0</xdr:rowOff>
    </xdr:from>
    <xdr:ext cx="184731" cy="264560"/>
    <xdr:sp macro="" textlink="">
      <xdr:nvSpPr>
        <xdr:cNvPr id="2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1149</xdr:row>
      <xdr:rowOff>0</xdr:rowOff>
    </xdr:from>
    <xdr:ext cx="184731" cy="264560"/>
    <xdr:sp macro="" textlink="">
      <xdr:nvSpPr>
        <xdr:cNvPr id="30" name="2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1149</xdr:row>
      <xdr:rowOff>0</xdr:rowOff>
    </xdr:from>
    <xdr:ext cx="184731" cy="264560"/>
    <xdr:sp macro="" textlink="">
      <xdr:nvSpPr>
        <xdr:cNvPr id="3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1150</xdr:row>
      <xdr:rowOff>0</xdr:rowOff>
    </xdr:from>
    <xdr:ext cx="184731" cy="264560"/>
    <xdr:sp macro="" textlink="">
      <xdr:nvSpPr>
        <xdr:cNvPr id="32" name="3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1150</xdr:row>
      <xdr:rowOff>0</xdr:rowOff>
    </xdr:from>
    <xdr:ext cx="184731" cy="264560"/>
    <xdr:sp macro="" textlink="">
      <xdr:nvSpPr>
        <xdr:cNvPr id="3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1123</xdr:row>
      <xdr:rowOff>0</xdr:rowOff>
    </xdr:from>
    <xdr:ext cx="184731" cy="264560"/>
    <xdr:sp macro="" textlink="">
      <xdr:nvSpPr>
        <xdr:cNvPr id="34" name="33 CuadroTexto"/>
        <xdr:cNvSpPr txBox="1"/>
      </xdr:nvSpPr>
      <xdr:spPr>
        <a:xfrm>
          <a:off x="0" y="329580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1123</xdr:row>
      <xdr:rowOff>0</xdr:rowOff>
    </xdr:from>
    <xdr:ext cx="184731" cy="264560"/>
    <xdr:sp macro="" textlink="">
      <xdr:nvSpPr>
        <xdr:cNvPr id="35" name="1 CuadroTexto"/>
        <xdr:cNvSpPr txBox="1"/>
      </xdr:nvSpPr>
      <xdr:spPr>
        <a:xfrm>
          <a:off x="0" y="329580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1124</xdr:row>
      <xdr:rowOff>0</xdr:rowOff>
    </xdr:from>
    <xdr:ext cx="184731" cy="347707"/>
    <xdr:sp macro="" textlink="">
      <xdr:nvSpPr>
        <xdr:cNvPr id="36" name="3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1124</xdr:row>
      <xdr:rowOff>0</xdr:rowOff>
    </xdr:from>
    <xdr:ext cx="184731" cy="347707"/>
    <xdr:sp macro="" textlink="">
      <xdr:nvSpPr>
        <xdr:cNvPr id="3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1128</xdr:row>
      <xdr:rowOff>0</xdr:rowOff>
    </xdr:from>
    <xdr:ext cx="184731" cy="400619"/>
    <xdr:sp macro="" textlink="">
      <xdr:nvSpPr>
        <xdr:cNvPr id="38" name="37 CuadroTexto"/>
        <xdr:cNvSpPr txBox="1"/>
      </xdr:nvSpPr>
      <xdr:spPr>
        <a:xfrm>
          <a:off x="0" y="33104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1128</xdr:row>
      <xdr:rowOff>0</xdr:rowOff>
    </xdr:from>
    <xdr:ext cx="184731" cy="400619"/>
    <xdr:sp macro="" textlink="">
      <xdr:nvSpPr>
        <xdr:cNvPr id="39" name="1 CuadroTexto"/>
        <xdr:cNvSpPr txBox="1"/>
      </xdr:nvSpPr>
      <xdr:spPr>
        <a:xfrm>
          <a:off x="0" y="33104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184731" cy="264560"/>
    <xdr:sp macro="" textlink="">
      <xdr:nvSpPr>
        <xdr:cNvPr id="40" name="39 CuadroTexto"/>
        <xdr:cNvSpPr txBox="1"/>
      </xdr:nvSpPr>
      <xdr:spPr>
        <a:xfrm>
          <a:off x="0" y="33159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184731" cy="264560"/>
    <xdr:sp macro="" textlink="">
      <xdr:nvSpPr>
        <xdr:cNvPr id="41" name="1 CuadroTexto"/>
        <xdr:cNvSpPr txBox="1"/>
      </xdr:nvSpPr>
      <xdr:spPr>
        <a:xfrm>
          <a:off x="0" y="33159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184731" cy="264560"/>
    <xdr:sp macro="" textlink="">
      <xdr:nvSpPr>
        <xdr:cNvPr id="42" name="41 CuadroTexto"/>
        <xdr:cNvSpPr txBox="1"/>
      </xdr:nvSpPr>
      <xdr:spPr>
        <a:xfrm>
          <a:off x="0" y="33159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184731" cy="264560"/>
    <xdr:sp macro="" textlink="">
      <xdr:nvSpPr>
        <xdr:cNvPr id="43" name="1 CuadroTexto"/>
        <xdr:cNvSpPr txBox="1"/>
      </xdr:nvSpPr>
      <xdr:spPr>
        <a:xfrm>
          <a:off x="0" y="33159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184731" cy="264560"/>
    <xdr:sp macro="" textlink="">
      <xdr:nvSpPr>
        <xdr:cNvPr id="44" name="43 CuadroTexto"/>
        <xdr:cNvSpPr txBox="1"/>
      </xdr:nvSpPr>
      <xdr:spPr>
        <a:xfrm>
          <a:off x="0" y="33159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184731" cy="264560"/>
    <xdr:sp macro="" textlink="">
      <xdr:nvSpPr>
        <xdr:cNvPr id="45" name="1 CuadroTexto"/>
        <xdr:cNvSpPr txBox="1"/>
      </xdr:nvSpPr>
      <xdr:spPr>
        <a:xfrm>
          <a:off x="0" y="33159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1134</xdr:row>
      <xdr:rowOff>0</xdr:rowOff>
    </xdr:from>
    <xdr:ext cx="184731" cy="264560"/>
    <xdr:sp macro="" textlink="">
      <xdr:nvSpPr>
        <xdr:cNvPr id="46" name="45 CuadroTexto"/>
        <xdr:cNvSpPr txBox="1"/>
      </xdr:nvSpPr>
      <xdr:spPr>
        <a:xfrm>
          <a:off x="0" y="33342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1134</xdr:row>
      <xdr:rowOff>0</xdr:rowOff>
    </xdr:from>
    <xdr:ext cx="184731" cy="264560"/>
    <xdr:sp macro="" textlink="">
      <xdr:nvSpPr>
        <xdr:cNvPr id="47" name="1 CuadroTexto"/>
        <xdr:cNvSpPr txBox="1"/>
      </xdr:nvSpPr>
      <xdr:spPr>
        <a:xfrm>
          <a:off x="0" y="33342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1135</xdr:row>
      <xdr:rowOff>0</xdr:rowOff>
    </xdr:from>
    <xdr:ext cx="184731" cy="264560"/>
    <xdr:sp macro="" textlink="">
      <xdr:nvSpPr>
        <xdr:cNvPr id="48" name="4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1135</xdr:row>
      <xdr:rowOff>0</xdr:rowOff>
    </xdr:from>
    <xdr:ext cx="184731" cy="264560"/>
    <xdr:sp macro="" textlink="">
      <xdr:nvSpPr>
        <xdr:cNvPr id="4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1136</xdr:row>
      <xdr:rowOff>0</xdr:rowOff>
    </xdr:from>
    <xdr:ext cx="184731" cy="264560"/>
    <xdr:sp macro="" textlink="">
      <xdr:nvSpPr>
        <xdr:cNvPr id="50" name="49 CuadroTexto"/>
        <xdr:cNvSpPr txBox="1"/>
      </xdr:nvSpPr>
      <xdr:spPr>
        <a:xfrm>
          <a:off x="0" y="333969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1136</xdr:row>
      <xdr:rowOff>0</xdr:rowOff>
    </xdr:from>
    <xdr:ext cx="184731" cy="264560"/>
    <xdr:sp macro="" textlink="">
      <xdr:nvSpPr>
        <xdr:cNvPr id="51" name="1 CuadroTexto"/>
        <xdr:cNvSpPr txBox="1"/>
      </xdr:nvSpPr>
      <xdr:spPr>
        <a:xfrm>
          <a:off x="0" y="333969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1137</xdr:row>
      <xdr:rowOff>0</xdr:rowOff>
    </xdr:from>
    <xdr:ext cx="184731" cy="264560"/>
    <xdr:sp macro="" textlink="">
      <xdr:nvSpPr>
        <xdr:cNvPr id="52" name="5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1137</xdr:row>
      <xdr:rowOff>0</xdr:rowOff>
    </xdr:from>
    <xdr:ext cx="184731" cy="264560"/>
    <xdr:sp macro="" textlink="">
      <xdr:nvSpPr>
        <xdr:cNvPr id="5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1143</xdr:row>
      <xdr:rowOff>0</xdr:rowOff>
    </xdr:from>
    <xdr:ext cx="184731" cy="264560"/>
    <xdr:sp macro="" textlink="">
      <xdr:nvSpPr>
        <xdr:cNvPr id="54" name="5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1143</xdr:row>
      <xdr:rowOff>0</xdr:rowOff>
    </xdr:from>
    <xdr:ext cx="184731" cy="264560"/>
    <xdr:sp macro="" textlink="">
      <xdr:nvSpPr>
        <xdr:cNvPr id="5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1144</xdr:row>
      <xdr:rowOff>0</xdr:rowOff>
    </xdr:from>
    <xdr:ext cx="184731" cy="264560"/>
    <xdr:sp macro="" textlink="">
      <xdr:nvSpPr>
        <xdr:cNvPr id="56" name="5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1144</xdr:row>
      <xdr:rowOff>0</xdr:rowOff>
    </xdr:from>
    <xdr:ext cx="184731" cy="264560"/>
    <xdr:sp macro="" textlink="">
      <xdr:nvSpPr>
        <xdr:cNvPr id="5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1151</xdr:row>
      <xdr:rowOff>0</xdr:rowOff>
    </xdr:from>
    <xdr:ext cx="184731" cy="264560"/>
    <xdr:sp macro="" textlink="">
      <xdr:nvSpPr>
        <xdr:cNvPr id="58" name="5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1151</xdr:row>
      <xdr:rowOff>0</xdr:rowOff>
    </xdr:from>
    <xdr:ext cx="184731" cy="264560"/>
    <xdr:sp macro="" textlink="">
      <xdr:nvSpPr>
        <xdr:cNvPr id="5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1152</xdr:row>
      <xdr:rowOff>0</xdr:rowOff>
    </xdr:from>
    <xdr:ext cx="184731" cy="264560"/>
    <xdr:sp macro="" textlink="">
      <xdr:nvSpPr>
        <xdr:cNvPr id="60" name="59 CuadroTexto"/>
        <xdr:cNvSpPr txBox="1"/>
      </xdr:nvSpPr>
      <xdr:spPr>
        <a:xfrm>
          <a:off x="0" y="33799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1152</xdr:row>
      <xdr:rowOff>0</xdr:rowOff>
    </xdr:from>
    <xdr:ext cx="184731" cy="264560"/>
    <xdr:sp macro="" textlink="">
      <xdr:nvSpPr>
        <xdr:cNvPr id="61" name="1 CuadroTexto"/>
        <xdr:cNvSpPr txBox="1"/>
      </xdr:nvSpPr>
      <xdr:spPr>
        <a:xfrm>
          <a:off x="0" y="33799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1156</xdr:row>
      <xdr:rowOff>0</xdr:rowOff>
    </xdr:from>
    <xdr:ext cx="184731" cy="264560"/>
    <xdr:sp macro="" textlink="">
      <xdr:nvSpPr>
        <xdr:cNvPr id="62" name="6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1156</xdr:row>
      <xdr:rowOff>0</xdr:rowOff>
    </xdr:from>
    <xdr:ext cx="184731" cy="264560"/>
    <xdr:sp macro="" textlink="">
      <xdr:nvSpPr>
        <xdr:cNvPr id="6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1157</xdr:row>
      <xdr:rowOff>0</xdr:rowOff>
    </xdr:from>
    <xdr:ext cx="184731" cy="309913"/>
    <xdr:sp macro="" textlink="">
      <xdr:nvSpPr>
        <xdr:cNvPr id="64" name="6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1157</xdr:row>
      <xdr:rowOff>0</xdr:rowOff>
    </xdr:from>
    <xdr:ext cx="184731" cy="309913"/>
    <xdr:sp macro="" textlink="">
      <xdr:nvSpPr>
        <xdr:cNvPr id="6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1144</xdr:row>
      <xdr:rowOff>0</xdr:rowOff>
    </xdr:from>
    <xdr:ext cx="184731" cy="264560"/>
    <xdr:sp macro="" textlink="">
      <xdr:nvSpPr>
        <xdr:cNvPr id="66" name="6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1144</xdr:row>
      <xdr:rowOff>0</xdr:rowOff>
    </xdr:from>
    <xdr:ext cx="184731" cy="264560"/>
    <xdr:sp macro="" textlink="">
      <xdr:nvSpPr>
        <xdr:cNvPr id="6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1145</xdr:row>
      <xdr:rowOff>0</xdr:rowOff>
    </xdr:from>
    <xdr:ext cx="184731" cy="264560"/>
    <xdr:sp macro="" textlink="">
      <xdr:nvSpPr>
        <xdr:cNvPr id="68" name="6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1145</xdr:row>
      <xdr:rowOff>0</xdr:rowOff>
    </xdr:from>
    <xdr:ext cx="184731" cy="264560"/>
    <xdr:sp macro="" textlink="">
      <xdr:nvSpPr>
        <xdr:cNvPr id="6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1149</xdr:row>
      <xdr:rowOff>0</xdr:rowOff>
    </xdr:from>
    <xdr:ext cx="184731" cy="264560"/>
    <xdr:sp macro="" textlink="">
      <xdr:nvSpPr>
        <xdr:cNvPr id="70" name="6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1149</xdr:row>
      <xdr:rowOff>0</xdr:rowOff>
    </xdr:from>
    <xdr:ext cx="184731" cy="264560"/>
    <xdr:sp macro="" textlink="">
      <xdr:nvSpPr>
        <xdr:cNvPr id="7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1150</xdr:row>
      <xdr:rowOff>0</xdr:rowOff>
    </xdr:from>
    <xdr:ext cx="184731" cy="264560"/>
    <xdr:sp macro="" textlink="">
      <xdr:nvSpPr>
        <xdr:cNvPr id="72" name="7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1150</xdr:row>
      <xdr:rowOff>0</xdr:rowOff>
    </xdr:from>
    <xdr:ext cx="184731" cy="264560"/>
    <xdr:sp macro="" textlink="">
      <xdr:nvSpPr>
        <xdr:cNvPr id="7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1157</xdr:row>
      <xdr:rowOff>0</xdr:rowOff>
    </xdr:from>
    <xdr:ext cx="184731" cy="309913"/>
    <xdr:sp macro="" textlink="">
      <xdr:nvSpPr>
        <xdr:cNvPr id="74" name="7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1157</xdr:row>
      <xdr:rowOff>0</xdr:rowOff>
    </xdr:from>
    <xdr:ext cx="184731" cy="309913"/>
    <xdr:sp macro="" textlink="">
      <xdr:nvSpPr>
        <xdr:cNvPr id="7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1158</xdr:row>
      <xdr:rowOff>0</xdr:rowOff>
    </xdr:from>
    <xdr:ext cx="184731" cy="400619"/>
    <xdr:sp macro="" textlink="">
      <xdr:nvSpPr>
        <xdr:cNvPr id="76" name="75 CuadroTexto"/>
        <xdr:cNvSpPr txBox="1"/>
      </xdr:nvSpPr>
      <xdr:spPr>
        <a:xfrm>
          <a:off x="0" y="339455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1158</xdr:row>
      <xdr:rowOff>0</xdr:rowOff>
    </xdr:from>
    <xdr:ext cx="184731" cy="400619"/>
    <xdr:sp macro="" textlink="">
      <xdr:nvSpPr>
        <xdr:cNvPr id="77" name="1 CuadroTexto"/>
        <xdr:cNvSpPr txBox="1"/>
      </xdr:nvSpPr>
      <xdr:spPr>
        <a:xfrm>
          <a:off x="0" y="339455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1162</xdr:row>
      <xdr:rowOff>0</xdr:rowOff>
    </xdr:from>
    <xdr:ext cx="184731" cy="264560"/>
    <xdr:sp macro="" textlink="">
      <xdr:nvSpPr>
        <xdr:cNvPr id="78" name="7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1162</xdr:row>
      <xdr:rowOff>0</xdr:rowOff>
    </xdr:from>
    <xdr:ext cx="184731" cy="264560"/>
    <xdr:sp macro="" textlink="">
      <xdr:nvSpPr>
        <xdr:cNvPr id="7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1163</xdr:row>
      <xdr:rowOff>0</xdr:rowOff>
    </xdr:from>
    <xdr:ext cx="184731" cy="264560"/>
    <xdr:sp macro="" textlink="">
      <xdr:nvSpPr>
        <xdr:cNvPr id="80" name="7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1163</xdr:row>
      <xdr:rowOff>0</xdr:rowOff>
    </xdr:from>
    <xdr:ext cx="184731" cy="264560"/>
    <xdr:sp macro="" textlink="">
      <xdr:nvSpPr>
        <xdr:cNvPr id="8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1164</xdr:row>
      <xdr:rowOff>0</xdr:rowOff>
    </xdr:from>
    <xdr:ext cx="184731" cy="264560"/>
    <xdr:sp macro="" textlink="">
      <xdr:nvSpPr>
        <xdr:cNvPr id="82" name="8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1164</xdr:row>
      <xdr:rowOff>0</xdr:rowOff>
    </xdr:from>
    <xdr:ext cx="184731" cy="264560"/>
    <xdr:sp macro="" textlink="">
      <xdr:nvSpPr>
        <xdr:cNvPr id="8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1165</xdr:row>
      <xdr:rowOff>0</xdr:rowOff>
    </xdr:from>
    <xdr:ext cx="184731" cy="264560"/>
    <xdr:sp macro="" textlink="">
      <xdr:nvSpPr>
        <xdr:cNvPr id="84" name="8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1165</xdr:row>
      <xdr:rowOff>0</xdr:rowOff>
    </xdr:from>
    <xdr:ext cx="184731" cy="264560"/>
    <xdr:sp macro="" textlink="">
      <xdr:nvSpPr>
        <xdr:cNvPr id="8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1169</xdr:row>
      <xdr:rowOff>0</xdr:rowOff>
    </xdr:from>
    <xdr:ext cx="184731" cy="264560"/>
    <xdr:sp macro="" textlink="">
      <xdr:nvSpPr>
        <xdr:cNvPr id="86" name="8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1169</xdr:row>
      <xdr:rowOff>0</xdr:rowOff>
    </xdr:from>
    <xdr:ext cx="184731" cy="264560"/>
    <xdr:sp macro="" textlink="">
      <xdr:nvSpPr>
        <xdr:cNvPr id="8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1170</xdr:row>
      <xdr:rowOff>0</xdr:rowOff>
    </xdr:from>
    <xdr:ext cx="184731" cy="264560"/>
    <xdr:sp macro="" textlink="">
      <xdr:nvSpPr>
        <xdr:cNvPr id="88" name="8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1170</xdr:row>
      <xdr:rowOff>0</xdr:rowOff>
    </xdr:from>
    <xdr:ext cx="184731" cy="264560"/>
    <xdr:sp macro="" textlink="">
      <xdr:nvSpPr>
        <xdr:cNvPr id="8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184731" cy="264560"/>
    <xdr:sp macro="" textlink="">
      <xdr:nvSpPr>
        <xdr:cNvPr id="90" name="89 CuadroTexto"/>
        <xdr:cNvSpPr txBox="1"/>
      </xdr:nvSpPr>
      <xdr:spPr>
        <a:xfrm>
          <a:off x="0" y="3438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184731" cy="264560"/>
    <xdr:sp macro="" textlink="">
      <xdr:nvSpPr>
        <xdr:cNvPr id="91" name="1 CuadroTexto"/>
        <xdr:cNvSpPr txBox="1"/>
      </xdr:nvSpPr>
      <xdr:spPr>
        <a:xfrm>
          <a:off x="0" y="3438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1178</xdr:row>
      <xdr:rowOff>0</xdr:rowOff>
    </xdr:from>
    <xdr:ext cx="184731" cy="264560"/>
    <xdr:sp macro="" textlink="">
      <xdr:nvSpPr>
        <xdr:cNvPr id="92" name="9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1178</xdr:row>
      <xdr:rowOff>0</xdr:rowOff>
    </xdr:from>
    <xdr:ext cx="184731" cy="264560"/>
    <xdr:sp macro="" textlink="">
      <xdr:nvSpPr>
        <xdr:cNvPr id="9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1182</xdr:row>
      <xdr:rowOff>0</xdr:rowOff>
    </xdr:from>
    <xdr:ext cx="184731" cy="264560"/>
    <xdr:sp macro="" textlink="">
      <xdr:nvSpPr>
        <xdr:cNvPr id="94" name="9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1182</xdr:row>
      <xdr:rowOff>0</xdr:rowOff>
    </xdr:from>
    <xdr:ext cx="184731" cy="264560"/>
    <xdr:sp macro="" textlink="">
      <xdr:nvSpPr>
        <xdr:cNvPr id="9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1183</xdr:row>
      <xdr:rowOff>0</xdr:rowOff>
    </xdr:from>
    <xdr:ext cx="184731" cy="264560"/>
    <xdr:sp macro="" textlink="">
      <xdr:nvSpPr>
        <xdr:cNvPr id="96" name="9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1183</xdr:row>
      <xdr:rowOff>0</xdr:rowOff>
    </xdr:from>
    <xdr:ext cx="184731" cy="264560"/>
    <xdr:sp macro="" textlink="">
      <xdr:nvSpPr>
        <xdr:cNvPr id="9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1151</xdr:row>
      <xdr:rowOff>0</xdr:rowOff>
    </xdr:from>
    <xdr:ext cx="184731" cy="264560"/>
    <xdr:sp macro="" textlink="">
      <xdr:nvSpPr>
        <xdr:cNvPr id="98" name="9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1151</xdr:row>
      <xdr:rowOff>0</xdr:rowOff>
    </xdr:from>
    <xdr:ext cx="184731" cy="264560"/>
    <xdr:sp macro="" textlink="">
      <xdr:nvSpPr>
        <xdr:cNvPr id="9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1152</xdr:row>
      <xdr:rowOff>0</xdr:rowOff>
    </xdr:from>
    <xdr:ext cx="184731" cy="264560"/>
    <xdr:sp macro="" textlink="">
      <xdr:nvSpPr>
        <xdr:cNvPr id="100" name="99 CuadroTexto"/>
        <xdr:cNvSpPr txBox="1"/>
      </xdr:nvSpPr>
      <xdr:spPr>
        <a:xfrm>
          <a:off x="0" y="33799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1152</xdr:row>
      <xdr:rowOff>0</xdr:rowOff>
    </xdr:from>
    <xdr:ext cx="184731" cy="264560"/>
    <xdr:sp macro="" textlink="">
      <xdr:nvSpPr>
        <xdr:cNvPr id="101" name="1 CuadroTexto"/>
        <xdr:cNvSpPr txBox="1"/>
      </xdr:nvSpPr>
      <xdr:spPr>
        <a:xfrm>
          <a:off x="0" y="33799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1156</xdr:row>
      <xdr:rowOff>0</xdr:rowOff>
    </xdr:from>
    <xdr:ext cx="184731" cy="264560"/>
    <xdr:sp macro="" textlink="">
      <xdr:nvSpPr>
        <xdr:cNvPr id="102" name="10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1156</xdr:row>
      <xdr:rowOff>0</xdr:rowOff>
    </xdr:from>
    <xdr:ext cx="184731" cy="264560"/>
    <xdr:sp macro="" textlink="">
      <xdr:nvSpPr>
        <xdr:cNvPr id="10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1157</xdr:row>
      <xdr:rowOff>0</xdr:rowOff>
    </xdr:from>
    <xdr:ext cx="184731" cy="309913"/>
    <xdr:sp macro="" textlink="">
      <xdr:nvSpPr>
        <xdr:cNvPr id="104" name="10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1157</xdr:row>
      <xdr:rowOff>0</xdr:rowOff>
    </xdr:from>
    <xdr:ext cx="184731" cy="309913"/>
    <xdr:sp macro="" textlink="">
      <xdr:nvSpPr>
        <xdr:cNvPr id="10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1164</xdr:row>
      <xdr:rowOff>0</xdr:rowOff>
    </xdr:from>
    <xdr:ext cx="184731" cy="264560"/>
    <xdr:sp macro="" textlink="">
      <xdr:nvSpPr>
        <xdr:cNvPr id="106" name="10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1164</xdr:row>
      <xdr:rowOff>0</xdr:rowOff>
    </xdr:from>
    <xdr:ext cx="184731" cy="264560"/>
    <xdr:sp macro="" textlink="">
      <xdr:nvSpPr>
        <xdr:cNvPr id="10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1165</xdr:row>
      <xdr:rowOff>0</xdr:rowOff>
    </xdr:from>
    <xdr:ext cx="184731" cy="264560"/>
    <xdr:sp macro="" textlink="">
      <xdr:nvSpPr>
        <xdr:cNvPr id="108" name="10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1165</xdr:row>
      <xdr:rowOff>0</xdr:rowOff>
    </xdr:from>
    <xdr:ext cx="184731" cy="264560"/>
    <xdr:sp macro="" textlink="">
      <xdr:nvSpPr>
        <xdr:cNvPr id="10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1169</xdr:row>
      <xdr:rowOff>0</xdr:rowOff>
    </xdr:from>
    <xdr:ext cx="184731" cy="264560"/>
    <xdr:sp macro="" textlink="">
      <xdr:nvSpPr>
        <xdr:cNvPr id="110" name="10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1169</xdr:row>
      <xdr:rowOff>0</xdr:rowOff>
    </xdr:from>
    <xdr:ext cx="184731" cy="264560"/>
    <xdr:sp macro="" textlink="">
      <xdr:nvSpPr>
        <xdr:cNvPr id="11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1170</xdr:row>
      <xdr:rowOff>0</xdr:rowOff>
    </xdr:from>
    <xdr:ext cx="184731" cy="264560"/>
    <xdr:sp macro="" textlink="">
      <xdr:nvSpPr>
        <xdr:cNvPr id="112" name="11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1170</xdr:row>
      <xdr:rowOff>0</xdr:rowOff>
    </xdr:from>
    <xdr:ext cx="184731" cy="264560"/>
    <xdr:sp macro="" textlink="">
      <xdr:nvSpPr>
        <xdr:cNvPr id="11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1171</xdr:row>
      <xdr:rowOff>0</xdr:rowOff>
    </xdr:from>
    <xdr:ext cx="184731" cy="264560"/>
    <xdr:sp macro="" textlink="">
      <xdr:nvSpPr>
        <xdr:cNvPr id="114" name="11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1171</xdr:row>
      <xdr:rowOff>0</xdr:rowOff>
    </xdr:from>
    <xdr:ext cx="184731" cy="264560"/>
    <xdr:sp macro="" textlink="">
      <xdr:nvSpPr>
        <xdr:cNvPr id="11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1172</xdr:row>
      <xdr:rowOff>0</xdr:rowOff>
    </xdr:from>
    <xdr:ext cx="184731" cy="264560"/>
    <xdr:sp macro="" textlink="">
      <xdr:nvSpPr>
        <xdr:cNvPr id="116" name="11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1172</xdr:row>
      <xdr:rowOff>0</xdr:rowOff>
    </xdr:from>
    <xdr:ext cx="184731" cy="264560"/>
    <xdr:sp macro="" textlink="">
      <xdr:nvSpPr>
        <xdr:cNvPr id="11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1176</xdr:row>
      <xdr:rowOff>0</xdr:rowOff>
    </xdr:from>
    <xdr:ext cx="184731" cy="264560"/>
    <xdr:sp macro="" textlink="">
      <xdr:nvSpPr>
        <xdr:cNvPr id="118" name="11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1176</xdr:row>
      <xdr:rowOff>0</xdr:rowOff>
    </xdr:from>
    <xdr:ext cx="184731" cy="264560"/>
    <xdr:sp macro="" textlink="">
      <xdr:nvSpPr>
        <xdr:cNvPr id="11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184731" cy="264560"/>
    <xdr:sp macro="" textlink="">
      <xdr:nvSpPr>
        <xdr:cNvPr id="120" name="119 CuadroTexto"/>
        <xdr:cNvSpPr txBox="1"/>
      </xdr:nvSpPr>
      <xdr:spPr>
        <a:xfrm>
          <a:off x="0" y="3438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184731" cy="264560"/>
    <xdr:sp macro="" textlink="">
      <xdr:nvSpPr>
        <xdr:cNvPr id="121" name="1 CuadroTexto"/>
        <xdr:cNvSpPr txBox="1"/>
      </xdr:nvSpPr>
      <xdr:spPr>
        <a:xfrm>
          <a:off x="0" y="3438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1184</xdr:row>
      <xdr:rowOff>0</xdr:rowOff>
    </xdr:from>
    <xdr:ext cx="184731" cy="264560"/>
    <xdr:sp macro="" textlink="">
      <xdr:nvSpPr>
        <xdr:cNvPr id="122" name="12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1184</xdr:row>
      <xdr:rowOff>0</xdr:rowOff>
    </xdr:from>
    <xdr:ext cx="184731" cy="264560"/>
    <xdr:sp macro="" textlink="">
      <xdr:nvSpPr>
        <xdr:cNvPr id="12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1185</xdr:row>
      <xdr:rowOff>0</xdr:rowOff>
    </xdr:from>
    <xdr:ext cx="184731" cy="264560"/>
    <xdr:sp macro="" textlink="">
      <xdr:nvSpPr>
        <xdr:cNvPr id="124" name="12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1185</xdr:row>
      <xdr:rowOff>0</xdr:rowOff>
    </xdr:from>
    <xdr:ext cx="184731" cy="264560"/>
    <xdr:sp macro="" textlink="">
      <xdr:nvSpPr>
        <xdr:cNvPr id="12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1189</xdr:row>
      <xdr:rowOff>0</xdr:rowOff>
    </xdr:from>
    <xdr:ext cx="184731" cy="264560"/>
    <xdr:sp macro="" textlink="">
      <xdr:nvSpPr>
        <xdr:cNvPr id="126" name="125 CuadroTexto"/>
        <xdr:cNvSpPr txBox="1"/>
      </xdr:nvSpPr>
      <xdr:spPr>
        <a:xfrm>
          <a:off x="0" y="3465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1189</xdr:row>
      <xdr:rowOff>0</xdr:rowOff>
    </xdr:from>
    <xdr:ext cx="184731" cy="264560"/>
    <xdr:sp macro="" textlink="">
      <xdr:nvSpPr>
        <xdr:cNvPr id="127" name="1 CuadroTexto"/>
        <xdr:cNvSpPr txBox="1"/>
      </xdr:nvSpPr>
      <xdr:spPr>
        <a:xfrm>
          <a:off x="0" y="3465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1190</xdr:row>
      <xdr:rowOff>0</xdr:rowOff>
    </xdr:from>
    <xdr:ext cx="184731" cy="264560"/>
    <xdr:sp macro="" textlink="">
      <xdr:nvSpPr>
        <xdr:cNvPr id="128" name="12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1190</xdr:row>
      <xdr:rowOff>0</xdr:rowOff>
    </xdr:from>
    <xdr:ext cx="184731" cy="264560"/>
    <xdr:sp macro="" textlink="">
      <xdr:nvSpPr>
        <xdr:cNvPr id="12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993</xdr:row>
      <xdr:rowOff>0</xdr:rowOff>
    </xdr:from>
    <xdr:ext cx="184731" cy="264560"/>
    <xdr:sp macro="" textlink="">
      <xdr:nvSpPr>
        <xdr:cNvPr id="130" name="129 CuadroTexto"/>
        <xdr:cNvSpPr txBox="1"/>
      </xdr:nvSpPr>
      <xdr:spPr>
        <a:xfrm>
          <a:off x="0" y="29117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993</xdr:row>
      <xdr:rowOff>0</xdr:rowOff>
    </xdr:from>
    <xdr:ext cx="184731" cy="264560"/>
    <xdr:sp macro="" textlink="">
      <xdr:nvSpPr>
        <xdr:cNvPr id="131" name="1 CuadroTexto"/>
        <xdr:cNvSpPr txBox="1"/>
      </xdr:nvSpPr>
      <xdr:spPr>
        <a:xfrm>
          <a:off x="0" y="29117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132" name="13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133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1001</xdr:row>
      <xdr:rowOff>0</xdr:rowOff>
    </xdr:from>
    <xdr:ext cx="184731" cy="309913"/>
    <xdr:sp macro="" textlink="">
      <xdr:nvSpPr>
        <xdr:cNvPr id="134" name="133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1001</xdr:row>
      <xdr:rowOff>0</xdr:rowOff>
    </xdr:from>
    <xdr:ext cx="184731" cy="309913"/>
    <xdr:sp macro="" textlink="">
      <xdr:nvSpPr>
        <xdr:cNvPr id="135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1001</xdr:row>
      <xdr:rowOff>0</xdr:rowOff>
    </xdr:from>
    <xdr:ext cx="184731" cy="309913"/>
    <xdr:sp macro="" textlink="">
      <xdr:nvSpPr>
        <xdr:cNvPr id="136" name="135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1001</xdr:row>
      <xdr:rowOff>0</xdr:rowOff>
    </xdr:from>
    <xdr:ext cx="184731" cy="309913"/>
    <xdr:sp macro="" textlink="">
      <xdr:nvSpPr>
        <xdr:cNvPr id="137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1005</xdr:row>
      <xdr:rowOff>0</xdr:rowOff>
    </xdr:from>
    <xdr:ext cx="184731" cy="264560"/>
    <xdr:sp macro="" textlink="">
      <xdr:nvSpPr>
        <xdr:cNvPr id="138" name="137 CuadroTexto"/>
        <xdr:cNvSpPr txBox="1"/>
      </xdr:nvSpPr>
      <xdr:spPr>
        <a:xfrm>
          <a:off x="0" y="294101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1005</xdr:row>
      <xdr:rowOff>0</xdr:rowOff>
    </xdr:from>
    <xdr:ext cx="184731" cy="264560"/>
    <xdr:sp macro="" textlink="">
      <xdr:nvSpPr>
        <xdr:cNvPr id="139" name="1 CuadroTexto"/>
        <xdr:cNvSpPr txBox="1"/>
      </xdr:nvSpPr>
      <xdr:spPr>
        <a:xfrm>
          <a:off x="0" y="294101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309913"/>
    <xdr:sp macro="" textlink="">
      <xdr:nvSpPr>
        <xdr:cNvPr id="140" name="139 CuadroTexto"/>
        <xdr:cNvSpPr txBox="1"/>
      </xdr:nvSpPr>
      <xdr:spPr>
        <a:xfrm>
          <a:off x="0" y="29446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309913"/>
    <xdr:sp macro="" textlink="">
      <xdr:nvSpPr>
        <xdr:cNvPr id="141" name="1 CuadroTexto"/>
        <xdr:cNvSpPr txBox="1"/>
      </xdr:nvSpPr>
      <xdr:spPr>
        <a:xfrm>
          <a:off x="0" y="29446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1007</xdr:row>
      <xdr:rowOff>0</xdr:rowOff>
    </xdr:from>
    <xdr:ext cx="184731" cy="400619"/>
    <xdr:sp macro="" textlink="">
      <xdr:nvSpPr>
        <xdr:cNvPr id="142" name="141 CuadroTexto"/>
        <xdr:cNvSpPr txBox="1"/>
      </xdr:nvSpPr>
      <xdr:spPr>
        <a:xfrm>
          <a:off x="0" y="294650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1007</xdr:row>
      <xdr:rowOff>0</xdr:rowOff>
    </xdr:from>
    <xdr:ext cx="184731" cy="400619"/>
    <xdr:sp macro="" textlink="">
      <xdr:nvSpPr>
        <xdr:cNvPr id="143" name="1 CuadroTexto"/>
        <xdr:cNvSpPr txBox="1"/>
      </xdr:nvSpPr>
      <xdr:spPr>
        <a:xfrm>
          <a:off x="0" y="294650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400619"/>
    <xdr:sp macro="" textlink="">
      <xdr:nvSpPr>
        <xdr:cNvPr id="144" name="143 CuadroTexto"/>
        <xdr:cNvSpPr txBox="1"/>
      </xdr:nvSpPr>
      <xdr:spPr>
        <a:xfrm>
          <a:off x="0" y="295015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400619"/>
    <xdr:sp macro="" textlink="">
      <xdr:nvSpPr>
        <xdr:cNvPr id="145" name="1 CuadroTexto"/>
        <xdr:cNvSpPr txBox="1"/>
      </xdr:nvSpPr>
      <xdr:spPr>
        <a:xfrm>
          <a:off x="0" y="295015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1014</xdr:row>
      <xdr:rowOff>0</xdr:rowOff>
    </xdr:from>
    <xdr:ext cx="184731" cy="309913"/>
    <xdr:sp macro="" textlink="">
      <xdr:nvSpPr>
        <xdr:cNvPr id="146" name="145 CuadroTexto"/>
        <xdr:cNvSpPr txBox="1"/>
      </xdr:nvSpPr>
      <xdr:spPr>
        <a:xfrm>
          <a:off x="0" y="29721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1014</xdr:row>
      <xdr:rowOff>0</xdr:rowOff>
    </xdr:from>
    <xdr:ext cx="184731" cy="309913"/>
    <xdr:sp macro="" textlink="">
      <xdr:nvSpPr>
        <xdr:cNvPr id="147" name="1 CuadroTexto"/>
        <xdr:cNvSpPr txBox="1"/>
      </xdr:nvSpPr>
      <xdr:spPr>
        <a:xfrm>
          <a:off x="0" y="29721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1015</xdr:row>
      <xdr:rowOff>0</xdr:rowOff>
    </xdr:from>
    <xdr:ext cx="184731" cy="400619"/>
    <xdr:sp macro="" textlink="">
      <xdr:nvSpPr>
        <xdr:cNvPr id="148" name="147 CuadroTexto"/>
        <xdr:cNvSpPr txBox="1"/>
      </xdr:nvSpPr>
      <xdr:spPr>
        <a:xfrm>
          <a:off x="0" y="297576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1015</xdr:row>
      <xdr:rowOff>0</xdr:rowOff>
    </xdr:from>
    <xdr:ext cx="184731" cy="400619"/>
    <xdr:sp macro="" textlink="">
      <xdr:nvSpPr>
        <xdr:cNvPr id="149" name="1 CuadroTexto"/>
        <xdr:cNvSpPr txBox="1"/>
      </xdr:nvSpPr>
      <xdr:spPr>
        <a:xfrm>
          <a:off x="0" y="297576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309913"/>
    <xdr:sp macro="" textlink="">
      <xdr:nvSpPr>
        <xdr:cNvPr id="150" name="149 CuadroTexto"/>
        <xdr:cNvSpPr txBox="1"/>
      </xdr:nvSpPr>
      <xdr:spPr>
        <a:xfrm>
          <a:off x="0" y="29922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309913"/>
    <xdr:sp macro="" textlink="">
      <xdr:nvSpPr>
        <xdr:cNvPr id="151" name="1 CuadroTexto"/>
        <xdr:cNvSpPr txBox="1"/>
      </xdr:nvSpPr>
      <xdr:spPr>
        <a:xfrm>
          <a:off x="0" y="29922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400619"/>
    <xdr:sp macro="" textlink="">
      <xdr:nvSpPr>
        <xdr:cNvPr id="152" name="151 CuadroTexto"/>
        <xdr:cNvSpPr txBox="1"/>
      </xdr:nvSpPr>
      <xdr:spPr>
        <a:xfrm>
          <a:off x="0" y="299587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400619"/>
    <xdr:sp macro="" textlink="">
      <xdr:nvSpPr>
        <xdr:cNvPr id="153" name="1 CuadroTexto"/>
        <xdr:cNvSpPr txBox="1"/>
      </xdr:nvSpPr>
      <xdr:spPr>
        <a:xfrm>
          <a:off x="0" y="299587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54" name="153 CuadroTexto"/>
        <xdr:cNvSpPr txBox="1"/>
      </xdr:nvSpPr>
      <xdr:spPr>
        <a:xfrm>
          <a:off x="0" y="30068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55" name="1 CuadroTexto"/>
        <xdr:cNvSpPr txBox="1"/>
      </xdr:nvSpPr>
      <xdr:spPr>
        <a:xfrm>
          <a:off x="0" y="30068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56" name="155 CuadroTexto"/>
        <xdr:cNvSpPr txBox="1"/>
      </xdr:nvSpPr>
      <xdr:spPr>
        <a:xfrm>
          <a:off x="0" y="30105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57" name="1 CuadroTexto"/>
        <xdr:cNvSpPr txBox="1"/>
      </xdr:nvSpPr>
      <xdr:spPr>
        <a:xfrm>
          <a:off x="0" y="30105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995</xdr:row>
      <xdr:rowOff>0</xdr:rowOff>
    </xdr:from>
    <xdr:ext cx="184731" cy="347707"/>
    <xdr:sp macro="" textlink="">
      <xdr:nvSpPr>
        <xdr:cNvPr id="158" name="157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995</xdr:row>
      <xdr:rowOff>0</xdr:rowOff>
    </xdr:from>
    <xdr:ext cx="184731" cy="347707"/>
    <xdr:sp macro="" textlink="">
      <xdr:nvSpPr>
        <xdr:cNvPr id="159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996</xdr:row>
      <xdr:rowOff>0</xdr:rowOff>
    </xdr:from>
    <xdr:ext cx="184731" cy="264560"/>
    <xdr:sp macro="" textlink="">
      <xdr:nvSpPr>
        <xdr:cNvPr id="160" name="159 CuadroTexto"/>
        <xdr:cNvSpPr txBox="1"/>
      </xdr:nvSpPr>
      <xdr:spPr>
        <a:xfrm>
          <a:off x="0" y="29190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996</xdr:row>
      <xdr:rowOff>0</xdr:rowOff>
    </xdr:from>
    <xdr:ext cx="184731" cy="264560"/>
    <xdr:sp macro="" textlink="">
      <xdr:nvSpPr>
        <xdr:cNvPr id="161" name="1 CuadroTexto"/>
        <xdr:cNvSpPr txBox="1"/>
      </xdr:nvSpPr>
      <xdr:spPr>
        <a:xfrm>
          <a:off x="0" y="29190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162" name="16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163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1001</xdr:row>
      <xdr:rowOff>0</xdr:rowOff>
    </xdr:from>
    <xdr:ext cx="184731" cy="309913"/>
    <xdr:sp macro="" textlink="">
      <xdr:nvSpPr>
        <xdr:cNvPr id="164" name="163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1001</xdr:row>
      <xdr:rowOff>0</xdr:rowOff>
    </xdr:from>
    <xdr:ext cx="184731" cy="309913"/>
    <xdr:sp macro="" textlink="">
      <xdr:nvSpPr>
        <xdr:cNvPr id="165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1007</xdr:row>
      <xdr:rowOff>0</xdr:rowOff>
    </xdr:from>
    <xdr:ext cx="184731" cy="400619"/>
    <xdr:sp macro="" textlink="">
      <xdr:nvSpPr>
        <xdr:cNvPr id="166" name="165 CuadroTexto"/>
        <xdr:cNvSpPr txBox="1"/>
      </xdr:nvSpPr>
      <xdr:spPr>
        <a:xfrm>
          <a:off x="0" y="294650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1007</xdr:row>
      <xdr:rowOff>0</xdr:rowOff>
    </xdr:from>
    <xdr:ext cx="184731" cy="400619"/>
    <xdr:sp macro="" textlink="">
      <xdr:nvSpPr>
        <xdr:cNvPr id="167" name="1 CuadroTexto"/>
        <xdr:cNvSpPr txBox="1"/>
      </xdr:nvSpPr>
      <xdr:spPr>
        <a:xfrm>
          <a:off x="0" y="294650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400619"/>
    <xdr:sp macro="" textlink="">
      <xdr:nvSpPr>
        <xdr:cNvPr id="168" name="167 CuadroTexto"/>
        <xdr:cNvSpPr txBox="1"/>
      </xdr:nvSpPr>
      <xdr:spPr>
        <a:xfrm>
          <a:off x="0" y="295015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400619"/>
    <xdr:sp macro="" textlink="">
      <xdr:nvSpPr>
        <xdr:cNvPr id="169" name="1 CuadroTexto"/>
        <xdr:cNvSpPr txBox="1"/>
      </xdr:nvSpPr>
      <xdr:spPr>
        <a:xfrm>
          <a:off x="0" y="295015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1014</xdr:row>
      <xdr:rowOff>0</xdr:rowOff>
    </xdr:from>
    <xdr:ext cx="184731" cy="309913"/>
    <xdr:sp macro="" textlink="">
      <xdr:nvSpPr>
        <xdr:cNvPr id="170" name="169 CuadroTexto"/>
        <xdr:cNvSpPr txBox="1"/>
      </xdr:nvSpPr>
      <xdr:spPr>
        <a:xfrm>
          <a:off x="0" y="29721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1014</xdr:row>
      <xdr:rowOff>0</xdr:rowOff>
    </xdr:from>
    <xdr:ext cx="184731" cy="309913"/>
    <xdr:sp macro="" textlink="">
      <xdr:nvSpPr>
        <xdr:cNvPr id="171" name="1 CuadroTexto"/>
        <xdr:cNvSpPr txBox="1"/>
      </xdr:nvSpPr>
      <xdr:spPr>
        <a:xfrm>
          <a:off x="0" y="29721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1015</xdr:row>
      <xdr:rowOff>0</xdr:rowOff>
    </xdr:from>
    <xdr:ext cx="184731" cy="400619"/>
    <xdr:sp macro="" textlink="">
      <xdr:nvSpPr>
        <xdr:cNvPr id="172" name="171 CuadroTexto"/>
        <xdr:cNvSpPr txBox="1"/>
      </xdr:nvSpPr>
      <xdr:spPr>
        <a:xfrm>
          <a:off x="0" y="297576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1015</xdr:row>
      <xdr:rowOff>0</xdr:rowOff>
    </xdr:from>
    <xdr:ext cx="184731" cy="400619"/>
    <xdr:sp macro="" textlink="">
      <xdr:nvSpPr>
        <xdr:cNvPr id="173" name="1 CuadroTexto"/>
        <xdr:cNvSpPr txBox="1"/>
      </xdr:nvSpPr>
      <xdr:spPr>
        <a:xfrm>
          <a:off x="0" y="297576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400619"/>
    <xdr:sp macro="" textlink="">
      <xdr:nvSpPr>
        <xdr:cNvPr id="174" name="173 CuadroTexto"/>
        <xdr:cNvSpPr txBox="1"/>
      </xdr:nvSpPr>
      <xdr:spPr>
        <a:xfrm>
          <a:off x="0" y="2979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400619"/>
    <xdr:sp macro="" textlink="">
      <xdr:nvSpPr>
        <xdr:cNvPr id="175" name="1 CuadroTexto"/>
        <xdr:cNvSpPr txBox="1"/>
      </xdr:nvSpPr>
      <xdr:spPr>
        <a:xfrm>
          <a:off x="0" y="2979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176" name="175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177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309913"/>
    <xdr:sp macro="" textlink="">
      <xdr:nvSpPr>
        <xdr:cNvPr id="178" name="177 CuadroTexto"/>
        <xdr:cNvSpPr txBox="1"/>
      </xdr:nvSpPr>
      <xdr:spPr>
        <a:xfrm>
          <a:off x="0" y="29922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309913"/>
    <xdr:sp macro="" textlink="">
      <xdr:nvSpPr>
        <xdr:cNvPr id="179" name="1 CuadroTexto"/>
        <xdr:cNvSpPr txBox="1"/>
      </xdr:nvSpPr>
      <xdr:spPr>
        <a:xfrm>
          <a:off x="0" y="29922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309913"/>
    <xdr:sp macro="" textlink="">
      <xdr:nvSpPr>
        <xdr:cNvPr id="180" name="179 CuadroTexto"/>
        <xdr:cNvSpPr txBox="1"/>
      </xdr:nvSpPr>
      <xdr:spPr>
        <a:xfrm>
          <a:off x="0" y="29922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309913"/>
    <xdr:sp macro="" textlink="">
      <xdr:nvSpPr>
        <xdr:cNvPr id="181" name="1 CuadroTexto"/>
        <xdr:cNvSpPr txBox="1"/>
      </xdr:nvSpPr>
      <xdr:spPr>
        <a:xfrm>
          <a:off x="0" y="29922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82" name="181 CuadroTexto"/>
        <xdr:cNvSpPr txBox="1"/>
      </xdr:nvSpPr>
      <xdr:spPr>
        <a:xfrm>
          <a:off x="0" y="301233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83" name="1 CuadroTexto"/>
        <xdr:cNvSpPr txBox="1"/>
      </xdr:nvSpPr>
      <xdr:spPr>
        <a:xfrm>
          <a:off x="0" y="301233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84" name="183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185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400619"/>
    <xdr:sp macro="" textlink="">
      <xdr:nvSpPr>
        <xdr:cNvPr id="186" name="185 CuadroTexto"/>
        <xdr:cNvSpPr txBox="1"/>
      </xdr:nvSpPr>
      <xdr:spPr>
        <a:xfrm>
          <a:off x="0" y="3023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400619"/>
    <xdr:sp macro="" textlink="">
      <xdr:nvSpPr>
        <xdr:cNvPr id="187" name="1 CuadroTexto"/>
        <xdr:cNvSpPr txBox="1"/>
      </xdr:nvSpPr>
      <xdr:spPr>
        <a:xfrm>
          <a:off x="0" y="3023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400619"/>
    <xdr:sp macro="" textlink="">
      <xdr:nvSpPr>
        <xdr:cNvPr id="188" name="187 CuadroTexto"/>
        <xdr:cNvSpPr txBox="1"/>
      </xdr:nvSpPr>
      <xdr:spPr>
        <a:xfrm>
          <a:off x="0" y="30269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400619"/>
    <xdr:sp macro="" textlink="">
      <xdr:nvSpPr>
        <xdr:cNvPr id="189" name="1 CuadroTexto"/>
        <xdr:cNvSpPr txBox="1"/>
      </xdr:nvSpPr>
      <xdr:spPr>
        <a:xfrm>
          <a:off x="0" y="30269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309913"/>
    <xdr:sp macro="" textlink="">
      <xdr:nvSpPr>
        <xdr:cNvPr id="190" name="189 CuadroTexto"/>
        <xdr:cNvSpPr txBox="1"/>
      </xdr:nvSpPr>
      <xdr:spPr>
        <a:xfrm>
          <a:off x="0" y="29922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309913"/>
    <xdr:sp macro="" textlink="">
      <xdr:nvSpPr>
        <xdr:cNvPr id="191" name="1 CuadroTexto"/>
        <xdr:cNvSpPr txBox="1"/>
      </xdr:nvSpPr>
      <xdr:spPr>
        <a:xfrm>
          <a:off x="0" y="29922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400619"/>
    <xdr:sp macro="" textlink="">
      <xdr:nvSpPr>
        <xdr:cNvPr id="192" name="191 CuadroTexto"/>
        <xdr:cNvSpPr txBox="1"/>
      </xdr:nvSpPr>
      <xdr:spPr>
        <a:xfrm>
          <a:off x="0" y="299587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400619"/>
    <xdr:sp macro="" textlink="">
      <xdr:nvSpPr>
        <xdr:cNvPr id="193" name="1 CuadroTexto"/>
        <xdr:cNvSpPr txBox="1"/>
      </xdr:nvSpPr>
      <xdr:spPr>
        <a:xfrm>
          <a:off x="0" y="299587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94" name="193 CuadroTexto"/>
        <xdr:cNvSpPr txBox="1"/>
      </xdr:nvSpPr>
      <xdr:spPr>
        <a:xfrm>
          <a:off x="0" y="30068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95" name="1 CuadroTexto"/>
        <xdr:cNvSpPr txBox="1"/>
      </xdr:nvSpPr>
      <xdr:spPr>
        <a:xfrm>
          <a:off x="0" y="30068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96" name="195 CuadroTexto"/>
        <xdr:cNvSpPr txBox="1"/>
      </xdr:nvSpPr>
      <xdr:spPr>
        <a:xfrm>
          <a:off x="0" y="30105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97" name="1 CuadroTexto"/>
        <xdr:cNvSpPr txBox="1"/>
      </xdr:nvSpPr>
      <xdr:spPr>
        <a:xfrm>
          <a:off x="0" y="30105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400619"/>
    <xdr:sp macro="" textlink="">
      <xdr:nvSpPr>
        <xdr:cNvPr id="198" name="197 CuadroTexto"/>
        <xdr:cNvSpPr txBox="1"/>
      </xdr:nvSpPr>
      <xdr:spPr>
        <a:xfrm>
          <a:off x="0" y="30269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400619"/>
    <xdr:sp macro="" textlink="">
      <xdr:nvSpPr>
        <xdr:cNvPr id="199" name="1 CuadroTexto"/>
        <xdr:cNvSpPr txBox="1"/>
      </xdr:nvSpPr>
      <xdr:spPr>
        <a:xfrm>
          <a:off x="0" y="30269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400619"/>
    <xdr:sp macro="" textlink="">
      <xdr:nvSpPr>
        <xdr:cNvPr id="200" name="199 CuadroTexto"/>
        <xdr:cNvSpPr txBox="1"/>
      </xdr:nvSpPr>
      <xdr:spPr>
        <a:xfrm>
          <a:off x="0" y="303062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400619"/>
    <xdr:sp macro="" textlink="">
      <xdr:nvSpPr>
        <xdr:cNvPr id="201" name="1 CuadroTexto"/>
        <xdr:cNvSpPr txBox="1"/>
      </xdr:nvSpPr>
      <xdr:spPr>
        <a:xfrm>
          <a:off x="0" y="303062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1039</xdr:row>
      <xdr:rowOff>0</xdr:rowOff>
    </xdr:from>
    <xdr:ext cx="184731" cy="264560"/>
    <xdr:sp macro="" textlink="">
      <xdr:nvSpPr>
        <xdr:cNvPr id="202" name="20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1039</xdr:row>
      <xdr:rowOff>0</xdr:rowOff>
    </xdr:from>
    <xdr:ext cx="184731" cy="264560"/>
    <xdr:sp macro="" textlink="">
      <xdr:nvSpPr>
        <xdr:cNvPr id="203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1041</xdr:row>
      <xdr:rowOff>0</xdr:rowOff>
    </xdr:from>
    <xdr:ext cx="184731" cy="264560"/>
    <xdr:sp macro="" textlink="">
      <xdr:nvSpPr>
        <xdr:cNvPr id="204" name="203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1041</xdr:row>
      <xdr:rowOff>0</xdr:rowOff>
    </xdr:from>
    <xdr:ext cx="184731" cy="264560"/>
    <xdr:sp macro="" textlink="">
      <xdr:nvSpPr>
        <xdr:cNvPr id="205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1042</xdr:row>
      <xdr:rowOff>0</xdr:rowOff>
    </xdr:from>
    <xdr:ext cx="184731" cy="264560"/>
    <xdr:sp macro="" textlink="">
      <xdr:nvSpPr>
        <xdr:cNvPr id="206" name="205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1042</xdr:row>
      <xdr:rowOff>0</xdr:rowOff>
    </xdr:from>
    <xdr:ext cx="184731" cy="264560"/>
    <xdr:sp macro="" textlink="">
      <xdr:nvSpPr>
        <xdr:cNvPr id="207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1043</xdr:row>
      <xdr:rowOff>0</xdr:rowOff>
    </xdr:from>
    <xdr:ext cx="184731" cy="264560"/>
    <xdr:sp macro="" textlink="">
      <xdr:nvSpPr>
        <xdr:cNvPr id="208" name="207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1043</xdr:row>
      <xdr:rowOff>0</xdr:rowOff>
    </xdr:from>
    <xdr:ext cx="184731" cy="264560"/>
    <xdr:sp macro="" textlink="">
      <xdr:nvSpPr>
        <xdr:cNvPr id="209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1047</xdr:row>
      <xdr:rowOff>0</xdr:rowOff>
    </xdr:from>
    <xdr:ext cx="184731" cy="264560"/>
    <xdr:sp macro="" textlink="">
      <xdr:nvSpPr>
        <xdr:cNvPr id="210" name="209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1047</xdr:row>
      <xdr:rowOff>0</xdr:rowOff>
    </xdr:from>
    <xdr:ext cx="184731" cy="264560"/>
    <xdr:sp macro="" textlink="">
      <xdr:nvSpPr>
        <xdr:cNvPr id="211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1048</xdr:row>
      <xdr:rowOff>0</xdr:rowOff>
    </xdr:from>
    <xdr:ext cx="184731" cy="264560"/>
    <xdr:sp macro="" textlink="">
      <xdr:nvSpPr>
        <xdr:cNvPr id="212" name="21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1048</xdr:row>
      <xdr:rowOff>0</xdr:rowOff>
    </xdr:from>
    <xdr:ext cx="184731" cy="264560"/>
    <xdr:sp macro="" textlink="">
      <xdr:nvSpPr>
        <xdr:cNvPr id="213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1055</xdr:row>
      <xdr:rowOff>0</xdr:rowOff>
    </xdr:from>
    <xdr:ext cx="184731" cy="264560"/>
    <xdr:sp macro="" textlink="">
      <xdr:nvSpPr>
        <xdr:cNvPr id="214" name="213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1055</xdr:row>
      <xdr:rowOff>0</xdr:rowOff>
    </xdr:from>
    <xdr:ext cx="184731" cy="264560"/>
    <xdr:sp macro="" textlink="">
      <xdr:nvSpPr>
        <xdr:cNvPr id="215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1056</xdr:row>
      <xdr:rowOff>0</xdr:rowOff>
    </xdr:from>
    <xdr:ext cx="184731" cy="309913"/>
    <xdr:sp macro="" textlink="">
      <xdr:nvSpPr>
        <xdr:cNvPr id="216" name="215 CuadroTexto"/>
        <xdr:cNvSpPr txBox="1"/>
      </xdr:nvSpPr>
      <xdr:spPr>
        <a:xfrm>
          <a:off x="0" y="3080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1056</xdr:row>
      <xdr:rowOff>0</xdr:rowOff>
    </xdr:from>
    <xdr:ext cx="184731" cy="309913"/>
    <xdr:sp macro="" textlink="">
      <xdr:nvSpPr>
        <xdr:cNvPr id="217" name="1 CuadroTexto"/>
        <xdr:cNvSpPr txBox="1"/>
      </xdr:nvSpPr>
      <xdr:spPr>
        <a:xfrm>
          <a:off x="0" y="3080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1060</xdr:row>
      <xdr:rowOff>0</xdr:rowOff>
    </xdr:from>
    <xdr:ext cx="184731" cy="264560"/>
    <xdr:sp macro="" textlink="">
      <xdr:nvSpPr>
        <xdr:cNvPr id="218" name="217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1060</xdr:row>
      <xdr:rowOff>0</xdr:rowOff>
    </xdr:from>
    <xdr:ext cx="184731" cy="264560"/>
    <xdr:sp macro="" textlink="">
      <xdr:nvSpPr>
        <xdr:cNvPr id="219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1061</xdr:row>
      <xdr:rowOff>0</xdr:rowOff>
    </xdr:from>
    <xdr:ext cx="184731" cy="309913"/>
    <xdr:sp macro="" textlink="">
      <xdr:nvSpPr>
        <xdr:cNvPr id="220" name="219 CuadroTexto"/>
        <xdr:cNvSpPr txBox="1"/>
      </xdr:nvSpPr>
      <xdr:spPr>
        <a:xfrm>
          <a:off x="0" y="309646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1061</xdr:row>
      <xdr:rowOff>0</xdr:rowOff>
    </xdr:from>
    <xdr:ext cx="184731" cy="309913"/>
    <xdr:sp macro="" textlink="">
      <xdr:nvSpPr>
        <xdr:cNvPr id="221" name="1 CuadroTexto"/>
        <xdr:cNvSpPr txBox="1"/>
      </xdr:nvSpPr>
      <xdr:spPr>
        <a:xfrm>
          <a:off x="0" y="309646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222" name="221 CuadroTexto"/>
        <xdr:cNvSpPr txBox="1"/>
      </xdr:nvSpPr>
      <xdr:spPr>
        <a:xfrm>
          <a:off x="0" y="301233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223" name="1 CuadroTexto"/>
        <xdr:cNvSpPr txBox="1"/>
      </xdr:nvSpPr>
      <xdr:spPr>
        <a:xfrm>
          <a:off x="0" y="301233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4" name="223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225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400619"/>
    <xdr:sp macro="" textlink="">
      <xdr:nvSpPr>
        <xdr:cNvPr id="226" name="225 CuadroTexto"/>
        <xdr:cNvSpPr txBox="1"/>
      </xdr:nvSpPr>
      <xdr:spPr>
        <a:xfrm>
          <a:off x="0" y="3023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400619"/>
    <xdr:sp macro="" textlink="">
      <xdr:nvSpPr>
        <xdr:cNvPr id="227" name="1 CuadroTexto"/>
        <xdr:cNvSpPr txBox="1"/>
      </xdr:nvSpPr>
      <xdr:spPr>
        <a:xfrm>
          <a:off x="0" y="3023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400619"/>
    <xdr:sp macro="" textlink="">
      <xdr:nvSpPr>
        <xdr:cNvPr id="228" name="227 CuadroTexto"/>
        <xdr:cNvSpPr txBox="1"/>
      </xdr:nvSpPr>
      <xdr:spPr>
        <a:xfrm>
          <a:off x="0" y="30269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400619"/>
    <xdr:sp macro="" textlink="">
      <xdr:nvSpPr>
        <xdr:cNvPr id="229" name="1 CuadroTexto"/>
        <xdr:cNvSpPr txBox="1"/>
      </xdr:nvSpPr>
      <xdr:spPr>
        <a:xfrm>
          <a:off x="0" y="30269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1042</xdr:row>
      <xdr:rowOff>0</xdr:rowOff>
    </xdr:from>
    <xdr:ext cx="184731" cy="264560"/>
    <xdr:sp macro="" textlink="">
      <xdr:nvSpPr>
        <xdr:cNvPr id="230" name="229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1042</xdr:row>
      <xdr:rowOff>0</xdr:rowOff>
    </xdr:from>
    <xdr:ext cx="184731" cy="264560"/>
    <xdr:sp macro="" textlink="">
      <xdr:nvSpPr>
        <xdr:cNvPr id="231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1043</xdr:row>
      <xdr:rowOff>0</xdr:rowOff>
    </xdr:from>
    <xdr:ext cx="184731" cy="264560"/>
    <xdr:sp macro="" textlink="">
      <xdr:nvSpPr>
        <xdr:cNvPr id="232" name="23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1043</xdr:row>
      <xdr:rowOff>0</xdr:rowOff>
    </xdr:from>
    <xdr:ext cx="184731" cy="264560"/>
    <xdr:sp macro="" textlink="">
      <xdr:nvSpPr>
        <xdr:cNvPr id="233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1047</xdr:row>
      <xdr:rowOff>0</xdr:rowOff>
    </xdr:from>
    <xdr:ext cx="184731" cy="264560"/>
    <xdr:sp macro="" textlink="">
      <xdr:nvSpPr>
        <xdr:cNvPr id="234" name="233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1047</xdr:row>
      <xdr:rowOff>0</xdr:rowOff>
    </xdr:from>
    <xdr:ext cx="184731" cy="264560"/>
    <xdr:sp macro="" textlink="">
      <xdr:nvSpPr>
        <xdr:cNvPr id="235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1048</xdr:row>
      <xdr:rowOff>0</xdr:rowOff>
    </xdr:from>
    <xdr:ext cx="184731" cy="264560"/>
    <xdr:sp macro="" textlink="">
      <xdr:nvSpPr>
        <xdr:cNvPr id="236" name="235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1048</xdr:row>
      <xdr:rowOff>0</xdr:rowOff>
    </xdr:from>
    <xdr:ext cx="184731" cy="264560"/>
    <xdr:sp macro="" textlink="">
      <xdr:nvSpPr>
        <xdr:cNvPr id="237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1049</xdr:row>
      <xdr:rowOff>0</xdr:rowOff>
    </xdr:from>
    <xdr:ext cx="184731" cy="264560"/>
    <xdr:sp macro="" textlink="">
      <xdr:nvSpPr>
        <xdr:cNvPr id="238" name="237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1049</xdr:row>
      <xdr:rowOff>0</xdr:rowOff>
    </xdr:from>
    <xdr:ext cx="184731" cy="264560"/>
    <xdr:sp macro="" textlink="">
      <xdr:nvSpPr>
        <xdr:cNvPr id="239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1050</xdr:row>
      <xdr:rowOff>0</xdr:rowOff>
    </xdr:from>
    <xdr:ext cx="184731" cy="264560"/>
    <xdr:sp macro="" textlink="">
      <xdr:nvSpPr>
        <xdr:cNvPr id="240" name="239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1050</xdr:row>
      <xdr:rowOff>0</xdr:rowOff>
    </xdr:from>
    <xdr:ext cx="184731" cy="264560"/>
    <xdr:sp macro="" textlink="">
      <xdr:nvSpPr>
        <xdr:cNvPr id="241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1054</xdr:row>
      <xdr:rowOff>0</xdr:rowOff>
    </xdr:from>
    <xdr:ext cx="184731" cy="264560"/>
    <xdr:sp macro="" textlink="">
      <xdr:nvSpPr>
        <xdr:cNvPr id="242" name="24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1054</xdr:row>
      <xdr:rowOff>0</xdr:rowOff>
    </xdr:from>
    <xdr:ext cx="184731" cy="264560"/>
    <xdr:sp macro="" textlink="">
      <xdr:nvSpPr>
        <xdr:cNvPr id="243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1055</xdr:row>
      <xdr:rowOff>0</xdr:rowOff>
    </xdr:from>
    <xdr:ext cx="184731" cy="264560"/>
    <xdr:sp macro="" textlink="">
      <xdr:nvSpPr>
        <xdr:cNvPr id="244" name="243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1055</xdr:row>
      <xdr:rowOff>0</xdr:rowOff>
    </xdr:from>
    <xdr:ext cx="184731" cy="264560"/>
    <xdr:sp macro="" textlink="">
      <xdr:nvSpPr>
        <xdr:cNvPr id="245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1062</xdr:row>
      <xdr:rowOff>0</xdr:rowOff>
    </xdr:from>
    <xdr:ext cx="184731" cy="400619"/>
    <xdr:sp macro="" textlink="">
      <xdr:nvSpPr>
        <xdr:cNvPr id="246" name="245 CuadroTexto"/>
        <xdr:cNvSpPr txBox="1"/>
      </xdr:nvSpPr>
      <xdr:spPr>
        <a:xfrm>
          <a:off x="0" y="31001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1062</xdr:row>
      <xdr:rowOff>0</xdr:rowOff>
    </xdr:from>
    <xdr:ext cx="184731" cy="400619"/>
    <xdr:sp macro="" textlink="">
      <xdr:nvSpPr>
        <xdr:cNvPr id="247" name="1 CuadroTexto"/>
        <xdr:cNvSpPr txBox="1"/>
      </xdr:nvSpPr>
      <xdr:spPr>
        <a:xfrm>
          <a:off x="0" y="31001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1063</xdr:row>
      <xdr:rowOff>0</xdr:rowOff>
    </xdr:from>
    <xdr:ext cx="184731" cy="313885"/>
    <xdr:sp macro="" textlink="">
      <xdr:nvSpPr>
        <xdr:cNvPr id="248" name="247 CuadroTexto"/>
        <xdr:cNvSpPr txBox="1"/>
      </xdr:nvSpPr>
      <xdr:spPr>
        <a:xfrm>
          <a:off x="0" y="310377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1063</xdr:row>
      <xdr:rowOff>0</xdr:rowOff>
    </xdr:from>
    <xdr:ext cx="184731" cy="313885"/>
    <xdr:sp macro="" textlink="">
      <xdr:nvSpPr>
        <xdr:cNvPr id="249" name="1 CuadroTexto"/>
        <xdr:cNvSpPr txBox="1"/>
      </xdr:nvSpPr>
      <xdr:spPr>
        <a:xfrm>
          <a:off x="0" y="310377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1067</xdr:row>
      <xdr:rowOff>0</xdr:rowOff>
    </xdr:from>
    <xdr:ext cx="184731" cy="400619"/>
    <xdr:sp macro="" textlink="">
      <xdr:nvSpPr>
        <xdr:cNvPr id="250" name="249 CuadroTexto"/>
        <xdr:cNvSpPr txBox="1"/>
      </xdr:nvSpPr>
      <xdr:spPr>
        <a:xfrm>
          <a:off x="0" y="311292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1067</xdr:row>
      <xdr:rowOff>0</xdr:rowOff>
    </xdr:from>
    <xdr:ext cx="184731" cy="400619"/>
    <xdr:sp macro="" textlink="">
      <xdr:nvSpPr>
        <xdr:cNvPr id="251" name="1 CuadroTexto"/>
        <xdr:cNvSpPr txBox="1"/>
      </xdr:nvSpPr>
      <xdr:spPr>
        <a:xfrm>
          <a:off x="0" y="311292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1068</xdr:row>
      <xdr:rowOff>0</xdr:rowOff>
    </xdr:from>
    <xdr:ext cx="184731" cy="264560"/>
    <xdr:sp macro="" textlink="">
      <xdr:nvSpPr>
        <xdr:cNvPr id="252" name="251 CuadroTexto"/>
        <xdr:cNvSpPr txBox="1"/>
      </xdr:nvSpPr>
      <xdr:spPr>
        <a:xfrm>
          <a:off x="0" y="31184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1068</xdr:row>
      <xdr:rowOff>0</xdr:rowOff>
    </xdr:from>
    <xdr:ext cx="184731" cy="264560"/>
    <xdr:sp macro="" textlink="">
      <xdr:nvSpPr>
        <xdr:cNvPr id="253" name="1 CuadroTexto"/>
        <xdr:cNvSpPr txBox="1"/>
      </xdr:nvSpPr>
      <xdr:spPr>
        <a:xfrm>
          <a:off x="0" y="31184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950</xdr:row>
      <xdr:rowOff>0</xdr:rowOff>
    </xdr:from>
    <xdr:ext cx="184731" cy="291464"/>
    <xdr:sp macro="" textlink="">
      <xdr:nvSpPr>
        <xdr:cNvPr id="254" name="253 CuadroTexto"/>
        <xdr:cNvSpPr txBox="1"/>
      </xdr:nvSpPr>
      <xdr:spPr>
        <a:xfrm>
          <a:off x="0" y="280202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950</xdr:row>
      <xdr:rowOff>0</xdr:rowOff>
    </xdr:from>
    <xdr:ext cx="184731" cy="291464"/>
    <xdr:sp macro="" textlink="">
      <xdr:nvSpPr>
        <xdr:cNvPr id="255" name="1 CuadroTexto"/>
        <xdr:cNvSpPr txBox="1"/>
      </xdr:nvSpPr>
      <xdr:spPr>
        <a:xfrm>
          <a:off x="0" y="280202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951</xdr:row>
      <xdr:rowOff>0</xdr:rowOff>
    </xdr:from>
    <xdr:ext cx="184731" cy="400619"/>
    <xdr:sp macro="" textlink="">
      <xdr:nvSpPr>
        <xdr:cNvPr id="256" name="255 CuadroTexto"/>
        <xdr:cNvSpPr txBox="1"/>
      </xdr:nvSpPr>
      <xdr:spPr>
        <a:xfrm>
          <a:off x="0" y="28056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951</xdr:row>
      <xdr:rowOff>0</xdr:rowOff>
    </xdr:from>
    <xdr:ext cx="184731" cy="400619"/>
    <xdr:sp macro="" textlink="">
      <xdr:nvSpPr>
        <xdr:cNvPr id="257" name="1 CuadroTexto"/>
        <xdr:cNvSpPr txBox="1"/>
      </xdr:nvSpPr>
      <xdr:spPr>
        <a:xfrm>
          <a:off x="0" y="28056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959</xdr:row>
      <xdr:rowOff>0</xdr:rowOff>
    </xdr:from>
    <xdr:ext cx="184731" cy="264560"/>
    <xdr:sp macro="" textlink="">
      <xdr:nvSpPr>
        <xdr:cNvPr id="258" name="257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959</xdr:row>
      <xdr:rowOff>0</xdr:rowOff>
    </xdr:from>
    <xdr:ext cx="184731" cy="264560"/>
    <xdr:sp macro="" textlink="">
      <xdr:nvSpPr>
        <xdr:cNvPr id="259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960</xdr:row>
      <xdr:rowOff>0</xdr:rowOff>
    </xdr:from>
    <xdr:ext cx="184731" cy="264560"/>
    <xdr:sp macro="" textlink="">
      <xdr:nvSpPr>
        <xdr:cNvPr id="260" name="259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960</xdr:row>
      <xdr:rowOff>0</xdr:rowOff>
    </xdr:from>
    <xdr:ext cx="184731" cy="264560"/>
    <xdr:sp macro="" textlink="">
      <xdr:nvSpPr>
        <xdr:cNvPr id="261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964</xdr:row>
      <xdr:rowOff>0</xdr:rowOff>
    </xdr:from>
    <xdr:ext cx="184731" cy="400619"/>
    <xdr:sp macro="" textlink="">
      <xdr:nvSpPr>
        <xdr:cNvPr id="262" name="261 CuadroTexto"/>
        <xdr:cNvSpPr txBox="1"/>
      </xdr:nvSpPr>
      <xdr:spPr>
        <a:xfrm>
          <a:off x="0" y="28422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964</xdr:row>
      <xdr:rowOff>0</xdr:rowOff>
    </xdr:from>
    <xdr:ext cx="184731" cy="400619"/>
    <xdr:sp macro="" textlink="">
      <xdr:nvSpPr>
        <xdr:cNvPr id="263" name="1 CuadroTexto"/>
        <xdr:cNvSpPr txBox="1"/>
      </xdr:nvSpPr>
      <xdr:spPr>
        <a:xfrm>
          <a:off x="0" y="28422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965</xdr:row>
      <xdr:rowOff>0</xdr:rowOff>
    </xdr:from>
    <xdr:ext cx="184731" cy="400619"/>
    <xdr:sp macro="" textlink="">
      <xdr:nvSpPr>
        <xdr:cNvPr id="264" name="263 CuadroTexto"/>
        <xdr:cNvSpPr txBox="1"/>
      </xdr:nvSpPr>
      <xdr:spPr>
        <a:xfrm>
          <a:off x="0" y="284591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965</xdr:row>
      <xdr:rowOff>0</xdr:rowOff>
    </xdr:from>
    <xdr:ext cx="184731" cy="400619"/>
    <xdr:sp macro="" textlink="">
      <xdr:nvSpPr>
        <xdr:cNvPr id="265" name="1 CuadroTexto"/>
        <xdr:cNvSpPr txBox="1"/>
      </xdr:nvSpPr>
      <xdr:spPr>
        <a:xfrm>
          <a:off x="0" y="284591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966</xdr:row>
      <xdr:rowOff>0</xdr:rowOff>
    </xdr:from>
    <xdr:ext cx="184731" cy="400619"/>
    <xdr:sp macro="" textlink="">
      <xdr:nvSpPr>
        <xdr:cNvPr id="266" name="265 CuadroTexto"/>
        <xdr:cNvSpPr txBox="1"/>
      </xdr:nvSpPr>
      <xdr:spPr>
        <a:xfrm>
          <a:off x="0" y="28495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966</xdr:row>
      <xdr:rowOff>0</xdr:rowOff>
    </xdr:from>
    <xdr:ext cx="184731" cy="400619"/>
    <xdr:sp macro="" textlink="">
      <xdr:nvSpPr>
        <xdr:cNvPr id="267" name="1 CuadroTexto"/>
        <xdr:cNvSpPr txBox="1"/>
      </xdr:nvSpPr>
      <xdr:spPr>
        <a:xfrm>
          <a:off x="0" y="28495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967</xdr:row>
      <xdr:rowOff>0</xdr:rowOff>
    </xdr:from>
    <xdr:ext cx="184731" cy="400619"/>
    <xdr:sp macro="" textlink="">
      <xdr:nvSpPr>
        <xdr:cNvPr id="268" name="267 CuadroTexto"/>
        <xdr:cNvSpPr txBox="1"/>
      </xdr:nvSpPr>
      <xdr:spPr>
        <a:xfrm>
          <a:off x="0" y="28532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967</xdr:row>
      <xdr:rowOff>0</xdr:rowOff>
    </xdr:from>
    <xdr:ext cx="184731" cy="400619"/>
    <xdr:sp macro="" textlink="">
      <xdr:nvSpPr>
        <xdr:cNvPr id="269" name="1 CuadroTexto"/>
        <xdr:cNvSpPr txBox="1"/>
      </xdr:nvSpPr>
      <xdr:spPr>
        <a:xfrm>
          <a:off x="0" y="28532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973</xdr:row>
      <xdr:rowOff>0</xdr:rowOff>
    </xdr:from>
    <xdr:ext cx="184731" cy="264560"/>
    <xdr:sp macro="" textlink="">
      <xdr:nvSpPr>
        <xdr:cNvPr id="270" name="269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973</xdr:row>
      <xdr:rowOff>0</xdr:rowOff>
    </xdr:from>
    <xdr:ext cx="184731" cy="264560"/>
    <xdr:sp macro="" textlink="">
      <xdr:nvSpPr>
        <xdr:cNvPr id="271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974</xdr:row>
      <xdr:rowOff>0</xdr:rowOff>
    </xdr:from>
    <xdr:ext cx="184731" cy="264560"/>
    <xdr:sp macro="" textlink="">
      <xdr:nvSpPr>
        <xdr:cNvPr id="272" name="27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974</xdr:row>
      <xdr:rowOff>0</xdr:rowOff>
    </xdr:from>
    <xdr:ext cx="184731" cy="264560"/>
    <xdr:sp macro="" textlink="">
      <xdr:nvSpPr>
        <xdr:cNvPr id="273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274" name="273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275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276" name="275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277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983</xdr:row>
      <xdr:rowOff>0</xdr:rowOff>
    </xdr:from>
    <xdr:ext cx="184731" cy="264560"/>
    <xdr:sp macro="" textlink="">
      <xdr:nvSpPr>
        <xdr:cNvPr id="278" name="277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983</xdr:row>
      <xdr:rowOff>0</xdr:rowOff>
    </xdr:from>
    <xdr:ext cx="184731" cy="264560"/>
    <xdr:sp macro="" textlink="">
      <xdr:nvSpPr>
        <xdr:cNvPr id="279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984</xdr:row>
      <xdr:rowOff>0</xdr:rowOff>
    </xdr:from>
    <xdr:ext cx="184731" cy="264560"/>
    <xdr:sp macro="" textlink="">
      <xdr:nvSpPr>
        <xdr:cNvPr id="280" name="279 CuadroTexto"/>
        <xdr:cNvSpPr txBox="1"/>
      </xdr:nvSpPr>
      <xdr:spPr>
        <a:xfrm>
          <a:off x="0" y="28916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984</xdr:row>
      <xdr:rowOff>0</xdr:rowOff>
    </xdr:from>
    <xdr:ext cx="184731" cy="264560"/>
    <xdr:sp macro="" textlink="">
      <xdr:nvSpPr>
        <xdr:cNvPr id="281" name="1 CuadroTexto"/>
        <xdr:cNvSpPr txBox="1"/>
      </xdr:nvSpPr>
      <xdr:spPr>
        <a:xfrm>
          <a:off x="0" y="28916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952</xdr:row>
      <xdr:rowOff>0</xdr:rowOff>
    </xdr:from>
    <xdr:ext cx="184731" cy="400619"/>
    <xdr:sp macro="" textlink="">
      <xdr:nvSpPr>
        <xdr:cNvPr id="282" name="281 CuadroTexto"/>
        <xdr:cNvSpPr txBox="1"/>
      </xdr:nvSpPr>
      <xdr:spPr>
        <a:xfrm>
          <a:off x="0" y="28111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952</xdr:row>
      <xdr:rowOff>0</xdr:rowOff>
    </xdr:from>
    <xdr:ext cx="184731" cy="400619"/>
    <xdr:sp macro="" textlink="">
      <xdr:nvSpPr>
        <xdr:cNvPr id="283" name="1 CuadroTexto"/>
        <xdr:cNvSpPr txBox="1"/>
      </xdr:nvSpPr>
      <xdr:spPr>
        <a:xfrm>
          <a:off x="0" y="28111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953</xdr:row>
      <xdr:rowOff>0</xdr:rowOff>
    </xdr:from>
    <xdr:ext cx="184731" cy="264560"/>
    <xdr:sp macro="" textlink="">
      <xdr:nvSpPr>
        <xdr:cNvPr id="284" name="283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953</xdr:row>
      <xdr:rowOff>0</xdr:rowOff>
    </xdr:from>
    <xdr:ext cx="184731" cy="264560"/>
    <xdr:sp macro="" textlink="">
      <xdr:nvSpPr>
        <xdr:cNvPr id="285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958</xdr:row>
      <xdr:rowOff>0</xdr:rowOff>
    </xdr:from>
    <xdr:ext cx="184731" cy="400619"/>
    <xdr:sp macro="" textlink="">
      <xdr:nvSpPr>
        <xdr:cNvPr id="286" name="285 CuadroTexto"/>
        <xdr:cNvSpPr txBox="1"/>
      </xdr:nvSpPr>
      <xdr:spPr>
        <a:xfrm>
          <a:off x="0" y="28258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958</xdr:row>
      <xdr:rowOff>0</xdr:rowOff>
    </xdr:from>
    <xdr:ext cx="184731" cy="400619"/>
    <xdr:sp macro="" textlink="">
      <xdr:nvSpPr>
        <xdr:cNvPr id="287" name="1 CuadroTexto"/>
        <xdr:cNvSpPr txBox="1"/>
      </xdr:nvSpPr>
      <xdr:spPr>
        <a:xfrm>
          <a:off x="0" y="28258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959</xdr:row>
      <xdr:rowOff>0</xdr:rowOff>
    </xdr:from>
    <xdr:ext cx="184731" cy="264560"/>
    <xdr:sp macro="" textlink="">
      <xdr:nvSpPr>
        <xdr:cNvPr id="288" name="287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959</xdr:row>
      <xdr:rowOff>0</xdr:rowOff>
    </xdr:from>
    <xdr:ext cx="184731" cy="264560"/>
    <xdr:sp macro="" textlink="">
      <xdr:nvSpPr>
        <xdr:cNvPr id="289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966</xdr:row>
      <xdr:rowOff>0</xdr:rowOff>
    </xdr:from>
    <xdr:ext cx="184731" cy="400619"/>
    <xdr:sp macro="" textlink="">
      <xdr:nvSpPr>
        <xdr:cNvPr id="290" name="289 CuadroTexto"/>
        <xdr:cNvSpPr txBox="1"/>
      </xdr:nvSpPr>
      <xdr:spPr>
        <a:xfrm>
          <a:off x="0" y="28495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966</xdr:row>
      <xdr:rowOff>0</xdr:rowOff>
    </xdr:from>
    <xdr:ext cx="184731" cy="400619"/>
    <xdr:sp macro="" textlink="">
      <xdr:nvSpPr>
        <xdr:cNvPr id="291" name="1 CuadroTexto"/>
        <xdr:cNvSpPr txBox="1"/>
      </xdr:nvSpPr>
      <xdr:spPr>
        <a:xfrm>
          <a:off x="0" y="28495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967</xdr:row>
      <xdr:rowOff>0</xdr:rowOff>
    </xdr:from>
    <xdr:ext cx="184731" cy="400619"/>
    <xdr:sp macro="" textlink="">
      <xdr:nvSpPr>
        <xdr:cNvPr id="292" name="291 CuadroTexto"/>
        <xdr:cNvSpPr txBox="1"/>
      </xdr:nvSpPr>
      <xdr:spPr>
        <a:xfrm>
          <a:off x="0" y="28532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967</xdr:row>
      <xdr:rowOff>0</xdr:rowOff>
    </xdr:from>
    <xdr:ext cx="184731" cy="400619"/>
    <xdr:sp macro="" textlink="">
      <xdr:nvSpPr>
        <xdr:cNvPr id="293" name="1 CuadroTexto"/>
        <xdr:cNvSpPr txBox="1"/>
      </xdr:nvSpPr>
      <xdr:spPr>
        <a:xfrm>
          <a:off x="0" y="28532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973</xdr:row>
      <xdr:rowOff>0</xdr:rowOff>
    </xdr:from>
    <xdr:ext cx="184731" cy="264560"/>
    <xdr:sp macro="" textlink="">
      <xdr:nvSpPr>
        <xdr:cNvPr id="294" name="293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973</xdr:row>
      <xdr:rowOff>0</xdr:rowOff>
    </xdr:from>
    <xdr:ext cx="184731" cy="264560"/>
    <xdr:sp macro="" textlink="">
      <xdr:nvSpPr>
        <xdr:cNvPr id="295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974</xdr:row>
      <xdr:rowOff>0</xdr:rowOff>
    </xdr:from>
    <xdr:ext cx="184731" cy="264560"/>
    <xdr:sp macro="" textlink="">
      <xdr:nvSpPr>
        <xdr:cNvPr id="296" name="295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974</xdr:row>
      <xdr:rowOff>0</xdr:rowOff>
    </xdr:from>
    <xdr:ext cx="184731" cy="264560"/>
    <xdr:sp macro="" textlink="">
      <xdr:nvSpPr>
        <xdr:cNvPr id="297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975</xdr:row>
      <xdr:rowOff>0</xdr:rowOff>
    </xdr:from>
    <xdr:ext cx="184731" cy="264560"/>
    <xdr:sp macro="" textlink="">
      <xdr:nvSpPr>
        <xdr:cNvPr id="298" name="297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975</xdr:row>
      <xdr:rowOff>0</xdr:rowOff>
    </xdr:from>
    <xdr:ext cx="184731" cy="264560"/>
    <xdr:sp macro="" textlink="">
      <xdr:nvSpPr>
        <xdr:cNvPr id="299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300" name="299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301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302" name="30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303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304" name="303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305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985</xdr:row>
      <xdr:rowOff>0</xdr:rowOff>
    </xdr:from>
    <xdr:ext cx="184731" cy="264560"/>
    <xdr:sp macro="" textlink="">
      <xdr:nvSpPr>
        <xdr:cNvPr id="306" name="305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985</xdr:row>
      <xdr:rowOff>0</xdr:rowOff>
    </xdr:from>
    <xdr:ext cx="184731" cy="264560"/>
    <xdr:sp macro="" textlink="">
      <xdr:nvSpPr>
        <xdr:cNvPr id="307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986</xdr:row>
      <xdr:rowOff>0</xdr:rowOff>
    </xdr:from>
    <xdr:ext cx="184731" cy="264560"/>
    <xdr:sp macro="" textlink="">
      <xdr:nvSpPr>
        <xdr:cNvPr id="308" name="307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986</xdr:row>
      <xdr:rowOff>0</xdr:rowOff>
    </xdr:from>
    <xdr:ext cx="184731" cy="264560"/>
    <xdr:sp macro="" textlink="">
      <xdr:nvSpPr>
        <xdr:cNvPr id="309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310" name="309 CuadroTexto"/>
        <xdr:cNvSpPr txBox="1"/>
      </xdr:nvSpPr>
      <xdr:spPr>
        <a:xfrm>
          <a:off x="0" y="290443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311" name="1 CuadroTexto"/>
        <xdr:cNvSpPr txBox="1"/>
      </xdr:nvSpPr>
      <xdr:spPr>
        <a:xfrm>
          <a:off x="0" y="290443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991</xdr:row>
      <xdr:rowOff>0</xdr:rowOff>
    </xdr:from>
    <xdr:ext cx="184731" cy="264560"/>
    <xdr:sp macro="" textlink="">
      <xdr:nvSpPr>
        <xdr:cNvPr id="312" name="31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991</xdr:row>
      <xdr:rowOff>0</xdr:rowOff>
    </xdr:from>
    <xdr:ext cx="184731" cy="264560"/>
    <xdr:sp macro="" textlink="">
      <xdr:nvSpPr>
        <xdr:cNvPr id="313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314" name="313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315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316" name="315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317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983</xdr:row>
      <xdr:rowOff>0</xdr:rowOff>
    </xdr:from>
    <xdr:ext cx="184731" cy="264560"/>
    <xdr:sp macro="" textlink="">
      <xdr:nvSpPr>
        <xdr:cNvPr id="318" name="317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983</xdr:row>
      <xdr:rowOff>0</xdr:rowOff>
    </xdr:from>
    <xdr:ext cx="184731" cy="264560"/>
    <xdr:sp macro="" textlink="">
      <xdr:nvSpPr>
        <xdr:cNvPr id="319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984</xdr:row>
      <xdr:rowOff>0</xdr:rowOff>
    </xdr:from>
    <xdr:ext cx="184731" cy="264560"/>
    <xdr:sp macro="" textlink="">
      <xdr:nvSpPr>
        <xdr:cNvPr id="320" name="319 CuadroTexto"/>
        <xdr:cNvSpPr txBox="1"/>
      </xdr:nvSpPr>
      <xdr:spPr>
        <a:xfrm>
          <a:off x="0" y="28916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984</xdr:row>
      <xdr:rowOff>0</xdr:rowOff>
    </xdr:from>
    <xdr:ext cx="184731" cy="264560"/>
    <xdr:sp macro="" textlink="">
      <xdr:nvSpPr>
        <xdr:cNvPr id="321" name="1 CuadroTexto"/>
        <xdr:cNvSpPr txBox="1"/>
      </xdr:nvSpPr>
      <xdr:spPr>
        <a:xfrm>
          <a:off x="0" y="28916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991</xdr:row>
      <xdr:rowOff>0</xdr:rowOff>
    </xdr:from>
    <xdr:ext cx="184731" cy="264560"/>
    <xdr:sp macro="" textlink="">
      <xdr:nvSpPr>
        <xdr:cNvPr id="322" name="32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991</xdr:row>
      <xdr:rowOff>0</xdr:rowOff>
    </xdr:from>
    <xdr:ext cx="184731" cy="264560"/>
    <xdr:sp macro="" textlink="">
      <xdr:nvSpPr>
        <xdr:cNvPr id="323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992</xdr:row>
      <xdr:rowOff>0</xdr:rowOff>
    </xdr:from>
    <xdr:ext cx="184731" cy="347707"/>
    <xdr:sp macro="" textlink="">
      <xdr:nvSpPr>
        <xdr:cNvPr id="324" name="323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992</xdr:row>
      <xdr:rowOff>0</xdr:rowOff>
    </xdr:from>
    <xdr:ext cx="184731" cy="347707"/>
    <xdr:sp macro="" textlink="">
      <xdr:nvSpPr>
        <xdr:cNvPr id="325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996</xdr:row>
      <xdr:rowOff>0</xdr:rowOff>
    </xdr:from>
    <xdr:ext cx="184731" cy="264560"/>
    <xdr:sp macro="" textlink="">
      <xdr:nvSpPr>
        <xdr:cNvPr id="326" name="325 CuadroTexto"/>
        <xdr:cNvSpPr txBox="1"/>
      </xdr:nvSpPr>
      <xdr:spPr>
        <a:xfrm>
          <a:off x="0" y="29190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996</xdr:row>
      <xdr:rowOff>0</xdr:rowOff>
    </xdr:from>
    <xdr:ext cx="184731" cy="264560"/>
    <xdr:sp macro="" textlink="">
      <xdr:nvSpPr>
        <xdr:cNvPr id="327" name="1 CuadroTexto"/>
        <xdr:cNvSpPr txBox="1"/>
      </xdr:nvSpPr>
      <xdr:spPr>
        <a:xfrm>
          <a:off x="0" y="29190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328" name="327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329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998</xdr:row>
      <xdr:rowOff>0</xdr:rowOff>
    </xdr:from>
    <xdr:ext cx="184731" cy="264560"/>
    <xdr:sp macro="" textlink="">
      <xdr:nvSpPr>
        <xdr:cNvPr id="330" name="329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998</xdr:row>
      <xdr:rowOff>0</xdr:rowOff>
    </xdr:from>
    <xdr:ext cx="184731" cy="264560"/>
    <xdr:sp macro="" textlink="">
      <xdr:nvSpPr>
        <xdr:cNvPr id="331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332" name="33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333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1002</xdr:row>
      <xdr:rowOff>0</xdr:rowOff>
    </xdr:from>
    <xdr:ext cx="184731" cy="400619"/>
    <xdr:sp macro="" textlink="">
      <xdr:nvSpPr>
        <xdr:cNvPr id="334" name="333 CuadroTexto"/>
        <xdr:cNvSpPr txBox="1"/>
      </xdr:nvSpPr>
      <xdr:spPr>
        <a:xfrm>
          <a:off x="0" y="293187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1002</xdr:row>
      <xdr:rowOff>0</xdr:rowOff>
    </xdr:from>
    <xdr:ext cx="184731" cy="400619"/>
    <xdr:sp macro="" textlink="">
      <xdr:nvSpPr>
        <xdr:cNvPr id="335" name="1 CuadroTexto"/>
        <xdr:cNvSpPr txBox="1"/>
      </xdr:nvSpPr>
      <xdr:spPr>
        <a:xfrm>
          <a:off x="0" y="293187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1003</xdr:row>
      <xdr:rowOff>0</xdr:rowOff>
    </xdr:from>
    <xdr:ext cx="184731" cy="264560"/>
    <xdr:sp macro="" textlink="">
      <xdr:nvSpPr>
        <xdr:cNvPr id="336" name="335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1003</xdr:row>
      <xdr:rowOff>0</xdr:rowOff>
    </xdr:from>
    <xdr:ext cx="184731" cy="264560"/>
    <xdr:sp macro="" textlink="">
      <xdr:nvSpPr>
        <xdr:cNvPr id="337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1010</xdr:row>
      <xdr:rowOff>0</xdr:rowOff>
    </xdr:from>
    <xdr:ext cx="184731" cy="264560"/>
    <xdr:sp macro="" textlink="">
      <xdr:nvSpPr>
        <xdr:cNvPr id="338" name="337 CuadroTexto"/>
        <xdr:cNvSpPr txBox="1"/>
      </xdr:nvSpPr>
      <xdr:spPr>
        <a:xfrm>
          <a:off x="0" y="29574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1010</xdr:row>
      <xdr:rowOff>0</xdr:rowOff>
    </xdr:from>
    <xdr:ext cx="184731" cy="264560"/>
    <xdr:sp macro="" textlink="">
      <xdr:nvSpPr>
        <xdr:cNvPr id="339" name="1 CuadroTexto"/>
        <xdr:cNvSpPr txBox="1"/>
      </xdr:nvSpPr>
      <xdr:spPr>
        <a:xfrm>
          <a:off x="0" y="29574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1011</xdr:row>
      <xdr:rowOff>0</xdr:rowOff>
    </xdr:from>
    <xdr:ext cx="184731" cy="400619"/>
    <xdr:sp macro="" textlink="">
      <xdr:nvSpPr>
        <xdr:cNvPr id="340" name="339 CuadroTexto"/>
        <xdr:cNvSpPr txBox="1"/>
      </xdr:nvSpPr>
      <xdr:spPr>
        <a:xfrm>
          <a:off x="0" y="29611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1011</xdr:row>
      <xdr:rowOff>0</xdr:rowOff>
    </xdr:from>
    <xdr:ext cx="184731" cy="400619"/>
    <xdr:sp macro="" textlink="">
      <xdr:nvSpPr>
        <xdr:cNvPr id="341" name="1 CuadroTexto"/>
        <xdr:cNvSpPr txBox="1"/>
      </xdr:nvSpPr>
      <xdr:spPr>
        <a:xfrm>
          <a:off x="0" y="29611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1015</xdr:row>
      <xdr:rowOff>0</xdr:rowOff>
    </xdr:from>
    <xdr:ext cx="184731" cy="400619"/>
    <xdr:sp macro="" textlink="">
      <xdr:nvSpPr>
        <xdr:cNvPr id="342" name="341 CuadroTexto"/>
        <xdr:cNvSpPr txBox="1"/>
      </xdr:nvSpPr>
      <xdr:spPr>
        <a:xfrm>
          <a:off x="0" y="297576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1015</xdr:row>
      <xdr:rowOff>0</xdr:rowOff>
    </xdr:from>
    <xdr:ext cx="184731" cy="400619"/>
    <xdr:sp macro="" textlink="">
      <xdr:nvSpPr>
        <xdr:cNvPr id="343" name="1 CuadroTexto"/>
        <xdr:cNvSpPr txBox="1"/>
      </xdr:nvSpPr>
      <xdr:spPr>
        <a:xfrm>
          <a:off x="0" y="297576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400619"/>
    <xdr:sp macro="" textlink="">
      <xdr:nvSpPr>
        <xdr:cNvPr id="344" name="343 CuadroTexto"/>
        <xdr:cNvSpPr txBox="1"/>
      </xdr:nvSpPr>
      <xdr:spPr>
        <a:xfrm>
          <a:off x="0" y="2979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400619"/>
    <xdr:sp macro="" textlink="">
      <xdr:nvSpPr>
        <xdr:cNvPr id="345" name="1 CuadroTexto"/>
        <xdr:cNvSpPr txBox="1"/>
      </xdr:nvSpPr>
      <xdr:spPr>
        <a:xfrm>
          <a:off x="0" y="2979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985</xdr:row>
      <xdr:rowOff>0</xdr:rowOff>
    </xdr:from>
    <xdr:ext cx="184731" cy="264560"/>
    <xdr:sp macro="" textlink="">
      <xdr:nvSpPr>
        <xdr:cNvPr id="346" name="345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985</xdr:row>
      <xdr:rowOff>0</xdr:rowOff>
    </xdr:from>
    <xdr:ext cx="184731" cy="264560"/>
    <xdr:sp macro="" textlink="">
      <xdr:nvSpPr>
        <xdr:cNvPr id="347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986</xdr:row>
      <xdr:rowOff>0</xdr:rowOff>
    </xdr:from>
    <xdr:ext cx="184731" cy="264560"/>
    <xdr:sp macro="" textlink="">
      <xdr:nvSpPr>
        <xdr:cNvPr id="348" name="347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986</xdr:row>
      <xdr:rowOff>0</xdr:rowOff>
    </xdr:from>
    <xdr:ext cx="184731" cy="264560"/>
    <xdr:sp macro="" textlink="">
      <xdr:nvSpPr>
        <xdr:cNvPr id="349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350" name="349 CuadroTexto"/>
        <xdr:cNvSpPr txBox="1"/>
      </xdr:nvSpPr>
      <xdr:spPr>
        <a:xfrm>
          <a:off x="0" y="290443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351" name="1 CuadroTexto"/>
        <xdr:cNvSpPr txBox="1"/>
      </xdr:nvSpPr>
      <xdr:spPr>
        <a:xfrm>
          <a:off x="0" y="290443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991</xdr:row>
      <xdr:rowOff>0</xdr:rowOff>
    </xdr:from>
    <xdr:ext cx="184731" cy="264560"/>
    <xdr:sp macro="" textlink="">
      <xdr:nvSpPr>
        <xdr:cNvPr id="352" name="35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991</xdr:row>
      <xdr:rowOff>0</xdr:rowOff>
    </xdr:from>
    <xdr:ext cx="184731" cy="264560"/>
    <xdr:sp macro="" textlink="">
      <xdr:nvSpPr>
        <xdr:cNvPr id="353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998</xdr:row>
      <xdr:rowOff>0</xdr:rowOff>
    </xdr:from>
    <xdr:ext cx="184731" cy="264560"/>
    <xdr:sp macro="" textlink="">
      <xdr:nvSpPr>
        <xdr:cNvPr id="354" name="353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998</xdr:row>
      <xdr:rowOff>0</xdr:rowOff>
    </xdr:from>
    <xdr:ext cx="184731" cy="264560"/>
    <xdr:sp macro="" textlink="">
      <xdr:nvSpPr>
        <xdr:cNvPr id="355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356" name="355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357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1002</xdr:row>
      <xdr:rowOff>0</xdr:rowOff>
    </xdr:from>
    <xdr:ext cx="184731" cy="400619"/>
    <xdr:sp macro="" textlink="">
      <xdr:nvSpPr>
        <xdr:cNvPr id="358" name="357 CuadroTexto"/>
        <xdr:cNvSpPr txBox="1"/>
      </xdr:nvSpPr>
      <xdr:spPr>
        <a:xfrm>
          <a:off x="0" y="293187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1002</xdr:row>
      <xdr:rowOff>0</xdr:rowOff>
    </xdr:from>
    <xdr:ext cx="184731" cy="400619"/>
    <xdr:sp macro="" textlink="">
      <xdr:nvSpPr>
        <xdr:cNvPr id="359" name="1 CuadroTexto"/>
        <xdr:cNvSpPr txBox="1"/>
      </xdr:nvSpPr>
      <xdr:spPr>
        <a:xfrm>
          <a:off x="0" y="293187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1003</xdr:row>
      <xdr:rowOff>0</xdr:rowOff>
    </xdr:from>
    <xdr:ext cx="184731" cy="264560"/>
    <xdr:sp macro="" textlink="">
      <xdr:nvSpPr>
        <xdr:cNvPr id="360" name="359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1003</xdr:row>
      <xdr:rowOff>0</xdr:rowOff>
    </xdr:from>
    <xdr:ext cx="184731" cy="264560"/>
    <xdr:sp macro="" textlink="">
      <xdr:nvSpPr>
        <xdr:cNvPr id="361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1004</xdr:row>
      <xdr:rowOff>0</xdr:rowOff>
    </xdr:from>
    <xdr:ext cx="184731" cy="264560"/>
    <xdr:sp macro="" textlink="">
      <xdr:nvSpPr>
        <xdr:cNvPr id="362" name="36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1004</xdr:row>
      <xdr:rowOff>0</xdr:rowOff>
    </xdr:from>
    <xdr:ext cx="184731" cy="264560"/>
    <xdr:sp macro="" textlink="">
      <xdr:nvSpPr>
        <xdr:cNvPr id="363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1005</xdr:row>
      <xdr:rowOff>0</xdr:rowOff>
    </xdr:from>
    <xdr:ext cx="184731" cy="264560"/>
    <xdr:sp macro="" textlink="">
      <xdr:nvSpPr>
        <xdr:cNvPr id="364" name="363 CuadroTexto"/>
        <xdr:cNvSpPr txBox="1"/>
      </xdr:nvSpPr>
      <xdr:spPr>
        <a:xfrm>
          <a:off x="0" y="294101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1005</xdr:row>
      <xdr:rowOff>0</xdr:rowOff>
    </xdr:from>
    <xdr:ext cx="184731" cy="264560"/>
    <xdr:sp macro="" textlink="">
      <xdr:nvSpPr>
        <xdr:cNvPr id="365" name="1 CuadroTexto"/>
        <xdr:cNvSpPr txBox="1"/>
      </xdr:nvSpPr>
      <xdr:spPr>
        <a:xfrm>
          <a:off x="0" y="294101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400619"/>
    <xdr:sp macro="" textlink="">
      <xdr:nvSpPr>
        <xdr:cNvPr id="366" name="365 CuadroTexto"/>
        <xdr:cNvSpPr txBox="1"/>
      </xdr:nvSpPr>
      <xdr:spPr>
        <a:xfrm>
          <a:off x="0" y="29538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400619"/>
    <xdr:sp macro="" textlink="">
      <xdr:nvSpPr>
        <xdr:cNvPr id="367" name="1 CuadroTexto"/>
        <xdr:cNvSpPr txBox="1"/>
      </xdr:nvSpPr>
      <xdr:spPr>
        <a:xfrm>
          <a:off x="0" y="29538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1010</xdr:row>
      <xdr:rowOff>0</xdr:rowOff>
    </xdr:from>
    <xdr:ext cx="184731" cy="264560"/>
    <xdr:sp macro="" textlink="">
      <xdr:nvSpPr>
        <xdr:cNvPr id="368" name="367 CuadroTexto"/>
        <xdr:cNvSpPr txBox="1"/>
      </xdr:nvSpPr>
      <xdr:spPr>
        <a:xfrm>
          <a:off x="0" y="29574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1010</xdr:row>
      <xdr:rowOff>0</xdr:rowOff>
    </xdr:from>
    <xdr:ext cx="184731" cy="264560"/>
    <xdr:sp macro="" textlink="">
      <xdr:nvSpPr>
        <xdr:cNvPr id="369" name="1 CuadroTexto"/>
        <xdr:cNvSpPr txBox="1"/>
      </xdr:nvSpPr>
      <xdr:spPr>
        <a:xfrm>
          <a:off x="0" y="29574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370" name="369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371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372" name="37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373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309913"/>
    <xdr:sp macro="" textlink="">
      <xdr:nvSpPr>
        <xdr:cNvPr id="374" name="373 CuadroTexto"/>
        <xdr:cNvSpPr txBox="1"/>
      </xdr:nvSpPr>
      <xdr:spPr>
        <a:xfrm>
          <a:off x="0" y="29922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309913"/>
    <xdr:sp macro="" textlink="">
      <xdr:nvSpPr>
        <xdr:cNvPr id="375" name="1 CuadroTexto"/>
        <xdr:cNvSpPr txBox="1"/>
      </xdr:nvSpPr>
      <xdr:spPr>
        <a:xfrm>
          <a:off x="0" y="29922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400619"/>
    <xdr:sp macro="" textlink="">
      <xdr:nvSpPr>
        <xdr:cNvPr id="376" name="375 CuadroTexto"/>
        <xdr:cNvSpPr txBox="1"/>
      </xdr:nvSpPr>
      <xdr:spPr>
        <a:xfrm>
          <a:off x="0" y="299587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400619"/>
    <xdr:sp macro="" textlink="">
      <xdr:nvSpPr>
        <xdr:cNvPr id="377" name="1 CuadroTexto"/>
        <xdr:cNvSpPr txBox="1"/>
      </xdr:nvSpPr>
      <xdr:spPr>
        <a:xfrm>
          <a:off x="0" y="299587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916</xdr:row>
      <xdr:rowOff>0</xdr:rowOff>
    </xdr:from>
    <xdr:ext cx="184731" cy="400619"/>
    <xdr:sp macro="" textlink="">
      <xdr:nvSpPr>
        <xdr:cNvPr id="378" name="377 CuadroTexto"/>
        <xdr:cNvSpPr txBox="1"/>
      </xdr:nvSpPr>
      <xdr:spPr>
        <a:xfrm>
          <a:off x="0" y="27160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916</xdr:row>
      <xdr:rowOff>0</xdr:rowOff>
    </xdr:from>
    <xdr:ext cx="184731" cy="400619"/>
    <xdr:sp macro="" textlink="">
      <xdr:nvSpPr>
        <xdr:cNvPr id="379" name="1 CuadroTexto"/>
        <xdr:cNvSpPr txBox="1"/>
      </xdr:nvSpPr>
      <xdr:spPr>
        <a:xfrm>
          <a:off x="0" y="27160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917</xdr:row>
      <xdr:rowOff>0</xdr:rowOff>
    </xdr:from>
    <xdr:ext cx="184731" cy="264560"/>
    <xdr:sp macro="" textlink="">
      <xdr:nvSpPr>
        <xdr:cNvPr id="380" name="379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917</xdr:row>
      <xdr:rowOff>0</xdr:rowOff>
    </xdr:from>
    <xdr:ext cx="184731" cy="264560"/>
    <xdr:sp macro="" textlink="">
      <xdr:nvSpPr>
        <xdr:cNvPr id="381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925</xdr:row>
      <xdr:rowOff>0</xdr:rowOff>
    </xdr:from>
    <xdr:ext cx="184731" cy="264560"/>
    <xdr:sp macro="" textlink="">
      <xdr:nvSpPr>
        <xdr:cNvPr id="382" name="38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925</xdr:row>
      <xdr:rowOff>0</xdr:rowOff>
    </xdr:from>
    <xdr:ext cx="184731" cy="264560"/>
    <xdr:sp macro="" textlink="">
      <xdr:nvSpPr>
        <xdr:cNvPr id="383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926</xdr:row>
      <xdr:rowOff>0</xdr:rowOff>
    </xdr:from>
    <xdr:ext cx="184731" cy="264560"/>
    <xdr:sp macro="" textlink="">
      <xdr:nvSpPr>
        <xdr:cNvPr id="384" name="383 CuadroTexto"/>
        <xdr:cNvSpPr txBox="1"/>
      </xdr:nvSpPr>
      <xdr:spPr>
        <a:xfrm>
          <a:off x="0" y="2741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926</xdr:row>
      <xdr:rowOff>0</xdr:rowOff>
    </xdr:from>
    <xdr:ext cx="184731" cy="264560"/>
    <xdr:sp macro="" textlink="">
      <xdr:nvSpPr>
        <xdr:cNvPr id="385" name="1 CuadroTexto"/>
        <xdr:cNvSpPr txBox="1"/>
      </xdr:nvSpPr>
      <xdr:spPr>
        <a:xfrm>
          <a:off x="0" y="2741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930</xdr:row>
      <xdr:rowOff>0</xdr:rowOff>
    </xdr:from>
    <xdr:ext cx="184731" cy="264560"/>
    <xdr:sp macro="" textlink="">
      <xdr:nvSpPr>
        <xdr:cNvPr id="386" name="385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930</xdr:row>
      <xdr:rowOff>0</xdr:rowOff>
    </xdr:from>
    <xdr:ext cx="184731" cy="264560"/>
    <xdr:sp macro="" textlink="">
      <xdr:nvSpPr>
        <xdr:cNvPr id="387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930</xdr:row>
      <xdr:rowOff>0</xdr:rowOff>
    </xdr:from>
    <xdr:ext cx="184731" cy="264560"/>
    <xdr:sp macro="" textlink="">
      <xdr:nvSpPr>
        <xdr:cNvPr id="388" name="387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930</xdr:row>
      <xdr:rowOff>0</xdr:rowOff>
    </xdr:from>
    <xdr:ext cx="184731" cy="264560"/>
    <xdr:sp macro="" textlink="">
      <xdr:nvSpPr>
        <xdr:cNvPr id="389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931</xdr:row>
      <xdr:rowOff>0</xdr:rowOff>
    </xdr:from>
    <xdr:ext cx="184731" cy="264560"/>
    <xdr:sp macro="" textlink="">
      <xdr:nvSpPr>
        <xdr:cNvPr id="390" name="389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931</xdr:row>
      <xdr:rowOff>0</xdr:rowOff>
    </xdr:from>
    <xdr:ext cx="184731" cy="264560"/>
    <xdr:sp macro="" textlink="">
      <xdr:nvSpPr>
        <xdr:cNvPr id="391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932</xdr:row>
      <xdr:rowOff>0</xdr:rowOff>
    </xdr:from>
    <xdr:ext cx="184731" cy="264560"/>
    <xdr:sp macro="" textlink="">
      <xdr:nvSpPr>
        <xdr:cNvPr id="392" name="391 CuadroTexto"/>
        <xdr:cNvSpPr txBox="1"/>
      </xdr:nvSpPr>
      <xdr:spPr>
        <a:xfrm>
          <a:off x="0" y="275630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932</xdr:row>
      <xdr:rowOff>0</xdr:rowOff>
    </xdr:from>
    <xdr:ext cx="184731" cy="264560"/>
    <xdr:sp macro="" textlink="">
      <xdr:nvSpPr>
        <xdr:cNvPr id="393" name="1 CuadroTexto"/>
        <xdr:cNvSpPr txBox="1"/>
      </xdr:nvSpPr>
      <xdr:spPr>
        <a:xfrm>
          <a:off x="0" y="275630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938</xdr:row>
      <xdr:rowOff>0</xdr:rowOff>
    </xdr:from>
    <xdr:ext cx="184731" cy="264560"/>
    <xdr:sp macro="" textlink="">
      <xdr:nvSpPr>
        <xdr:cNvPr id="394" name="393 CuadroTexto"/>
        <xdr:cNvSpPr txBox="1"/>
      </xdr:nvSpPr>
      <xdr:spPr>
        <a:xfrm>
          <a:off x="0" y="27691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938</xdr:row>
      <xdr:rowOff>0</xdr:rowOff>
    </xdr:from>
    <xdr:ext cx="184731" cy="264560"/>
    <xdr:sp macro="" textlink="">
      <xdr:nvSpPr>
        <xdr:cNvPr id="395" name="1 CuadroTexto"/>
        <xdr:cNvSpPr txBox="1"/>
      </xdr:nvSpPr>
      <xdr:spPr>
        <a:xfrm>
          <a:off x="0" y="27691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939</xdr:row>
      <xdr:rowOff>0</xdr:rowOff>
    </xdr:from>
    <xdr:ext cx="184731" cy="264560"/>
    <xdr:sp macro="" textlink="">
      <xdr:nvSpPr>
        <xdr:cNvPr id="396" name="395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939</xdr:row>
      <xdr:rowOff>0</xdr:rowOff>
    </xdr:from>
    <xdr:ext cx="184731" cy="264560"/>
    <xdr:sp macro="" textlink="">
      <xdr:nvSpPr>
        <xdr:cNvPr id="397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945</xdr:row>
      <xdr:rowOff>0</xdr:rowOff>
    </xdr:from>
    <xdr:ext cx="184731" cy="400619"/>
    <xdr:sp macro="" textlink="">
      <xdr:nvSpPr>
        <xdr:cNvPr id="398" name="397 CuadroTexto"/>
        <xdr:cNvSpPr txBox="1"/>
      </xdr:nvSpPr>
      <xdr:spPr>
        <a:xfrm>
          <a:off x="0" y="278556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945</xdr:row>
      <xdr:rowOff>0</xdr:rowOff>
    </xdr:from>
    <xdr:ext cx="184731" cy="400619"/>
    <xdr:sp macro="" textlink="">
      <xdr:nvSpPr>
        <xdr:cNvPr id="399" name="1 CuadroTexto"/>
        <xdr:cNvSpPr txBox="1"/>
      </xdr:nvSpPr>
      <xdr:spPr>
        <a:xfrm>
          <a:off x="0" y="278556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946</xdr:row>
      <xdr:rowOff>0</xdr:rowOff>
    </xdr:from>
    <xdr:ext cx="184731" cy="309913"/>
    <xdr:sp macro="" textlink="">
      <xdr:nvSpPr>
        <xdr:cNvPr id="400" name="399 CuadroTexto"/>
        <xdr:cNvSpPr txBox="1"/>
      </xdr:nvSpPr>
      <xdr:spPr>
        <a:xfrm>
          <a:off x="0" y="278922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946</xdr:row>
      <xdr:rowOff>0</xdr:rowOff>
    </xdr:from>
    <xdr:ext cx="184731" cy="309913"/>
    <xdr:sp macro="" textlink="">
      <xdr:nvSpPr>
        <xdr:cNvPr id="401" name="1 CuadroTexto"/>
        <xdr:cNvSpPr txBox="1"/>
      </xdr:nvSpPr>
      <xdr:spPr>
        <a:xfrm>
          <a:off x="0" y="278922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950</xdr:row>
      <xdr:rowOff>0</xdr:rowOff>
    </xdr:from>
    <xdr:ext cx="184731" cy="291464"/>
    <xdr:sp macro="" textlink="">
      <xdr:nvSpPr>
        <xdr:cNvPr id="402" name="401 CuadroTexto"/>
        <xdr:cNvSpPr txBox="1"/>
      </xdr:nvSpPr>
      <xdr:spPr>
        <a:xfrm>
          <a:off x="0" y="280202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950</xdr:row>
      <xdr:rowOff>0</xdr:rowOff>
    </xdr:from>
    <xdr:ext cx="184731" cy="291464"/>
    <xdr:sp macro="" textlink="">
      <xdr:nvSpPr>
        <xdr:cNvPr id="403" name="1 CuadroTexto"/>
        <xdr:cNvSpPr txBox="1"/>
      </xdr:nvSpPr>
      <xdr:spPr>
        <a:xfrm>
          <a:off x="0" y="280202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951</xdr:row>
      <xdr:rowOff>0</xdr:rowOff>
    </xdr:from>
    <xdr:ext cx="184731" cy="400619"/>
    <xdr:sp macro="" textlink="">
      <xdr:nvSpPr>
        <xdr:cNvPr id="404" name="403 CuadroTexto"/>
        <xdr:cNvSpPr txBox="1"/>
      </xdr:nvSpPr>
      <xdr:spPr>
        <a:xfrm>
          <a:off x="0" y="28056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951</xdr:row>
      <xdr:rowOff>0</xdr:rowOff>
    </xdr:from>
    <xdr:ext cx="184731" cy="400619"/>
    <xdr:sp macro="" textlink="">
      <xdr:nvSpPr>
        <xdr:cNvPr id="405" name="1 CuadroTexto"/>
        <xdr:cNvSpPr txBox="1"/>
      </xdr:nvSpPr>
      <xdr:spPr>
        <a:xfrm>
          <a:off x="0" y="28056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918</xdr:row>
      <xdr:rowOff>0</xdr:rowOff>
    </xdr:from>
    <xdr:ext cx="184731" cy="264560"/>
    <xdr:sp macro="" textlink="">
      <xdr:nvSpPr>
        <xdr:cNvPr id="406" name="405 CuadroTexto"/>
        <xdr:cNvSpPr txBox="1"/>
      </xdr:nvSpPr>
      <xdr:spPr>
        <a:xfrm>
          <a:off x="0" y="272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918</xdr:row>
      <xdr:rowOff>0</xdr:rowOff>
    </xdr:from>
    <xdr:ext cx="184731" cy="264560"/>
    <xdr:sp macro="" textlink="">
      <xdr:nvSpPr>
        <xdr:cNvPr id="407" name="1 CuadroTexto"/>
        <xdr:cNvSpPr txBox="1"/>
      </xdr:nvSpPr>
      <xdr:spPr>
        <a:xfrm>
          <a:off x="0" y="272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919</xdr:row>
      <xdr:rowOff>0</xdr:rowOff>
    </xdr:from>
    <xdr:ext cx="184731" cy="264560"/>
    <xdr:sp macro="" textlink="">
      <xdr:nvSpPr>
        <xdr:cNvPr id="408" name="407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919</xdr:row>
      <xdr:rowOff>0</xdr:rowOff>
    </xdr:from>
    <xdr:ext cx="184731" cy="264560"/>
    <xdr:sp macro="" textlink="">
      <xdr:nvSpPr>
        <xdr:cNvPr id="409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924</xdr:row>
      <xdr:rowOff>0</xdr:rowOff>
    </xdr:from>
    <xdr:ext cx="184731" cy="264560"/>
    <xdr:sp macro="" textlink="">
      <xdr:nvSpPr>
        <xdr:cNvPr id="410" name="409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924</xdr:row>
      <xdr:rowOff>0</xdr:rowOff>
    </xdr:from>
    <xdr:ext cx="184731" cy="264560"/>
    <xdr:sp macro="" textlink="">
      <xdr:nvSpPr>
        <xdr:cNvPr id="411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925</xdr:row>
      <xdr:rowOff>0</xdr:rowOff>
    </xdr:from>
    <xdr:ext cx="184731" cy="264560"/>
    <xdr:sp macro="" textlink="">
      <xdr:nvSpPr>
        <xdr:cNvPr id="412" name="41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925</xdr:row>
      <xdr:rowOff>0</xdr:rowOff>
    </xdr:from>
    <xdr:ext cx="184731" cy="264560"/>
    <xdr:sp macro="" textlink="">
      <xdr:nvSpPr>
        <xdr:cNvPr id="413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931</xdr:row>
      <xdr:rowOff>0</xdr:rowOff>
    </xdr:from>
    <xdr:ext cx="184731" cy="264560"/>
    <xdr:sp macro="" textlink="">
      <xdr:nvSpPr>
        <xdr:cNvPr id="414" name="413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931</xdr:row>
      <xdr:rowOff>0</xdr:rowOff>
    </xdr:from>
    <xdr:ext cx="184731" cy="264560"/>
    <xdr:sp macro="" textlink="">
      <xdr:nvSpPr>
        <xdr:cNvPr id="415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932</xdr:row>
      <xdr:rowOff>0</xdr:rowOff>
    </xdr:from>
    <xdr:ext cx="184731" cy="264560"/>
    <xdr:sp macro="" textlink="">
      <xdr:nvSpPr>
        <xdr:cNvPr id="416" name="415 CuadroTexto"/>
        <xdr:cNvSpPr txBox="1"/>
      </xdr:nvSpPr>
      <xdr:spPr>
        <a:xfrm>
          <a:off x="0" y="275630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932</xdr:row>
      <xdr:rowOff>0</xdr:rowOff>
    </xdr:from>
    <xdr:ext cx="184731" cy="264560"/>
    <xdr:sp macro="" textlink="">
      <xdr:nvSpPr>
        <xdr:cNvPr id="417" name="1 CuadroTexto"/>
        <xdr:cNvSpPr txBox="1"/>
      </xdr:nvSpPr>
      <xdr:spPr>
        <a:xfrm>
          <a:off x="0" y="275630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938</xdr:row>
      <xdr:rowOff>0</xdr:rowOff>
    </xdr:from>
    <xdr:ext cx="184731" cy="264560"/>
    <xdr:sp macro="" textlink="">
      <xdr:nvSpPr>
        <xdr:cNvPr id="418" name="417 CuadroTexto"/>
        <xdr:cNvSpPr txBox="1"/>
      </xdr:nvSpPr>
      <xdr:spPr>
        <a:xfrm>
          <a:off x="0" y="27691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938</xdr:row>
      <xdr:rowOff>0</xdr:rowOff>
    </xdr:from>
    <xdr:ext cx="184731" cy="264560"/>
    <xdr:sp macro="" textlink="">
      <xdr:nvSpPr>
        <xdr:cNvPr id="419" name="1 CuadroTexto"/>
        <xdr:cNvSpPr txBox="1"/>
      </xdr:nvSpPr>
      <xdr:spPr>
        <a:xfrm>
          <a:off x="0" y="27691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939</xdr:row>
      <xdr:rowOff>0</xdr:rowOff>
    </xdr:from>
    <xdr:ext cx="184731" cy="264560"/>
    <xdr:sp macro="" textlink="">
      <xdr:nvSpPr>
        <xdr:cNvPr id="420" name="419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939</xdr:row>
      <xdr:rowOff>0</xdr:rowOff>
    </xdr:from>
    <xdr:ext cx="184731" cy="264560"/>
    <xdr:sp macro="" textlink="">
      <xdr:nvSpPr>
        <xdr:cNvPr id="421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940</xdr:row>
      <xdr:rowOff>0</xdr:rowOff>
    </xdr:from>
    <xdr:ext cx="184731" cy="264560"/>
    <xdr:sp macro="" textlink="">
      <xdr:nvSpPr>
        <xdr:cNvPr id="422" name="42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940</xdr:row>
      <xdr:rowOff>0</xdr:rowOff>
    </xdr:from>
    <xdr:ext cx="184731" cy="264560"/>
    <xdr:sp macro="" textlink="">
      <xdr:nvSpPr>
        <xdr:cNvPr id="423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941</xdr:row>
      <xdr:rowOff>0</xdr:rowOff>
    </xdr:from>
    <xdr:ext cx="184731" cy="264560"/>
    <xdr:sp macro="" textlink="">
      <xdr:nvSpPr>
        <xdr:cNvPr id="424" name="423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941</xdr:row>
      <xdr:rowOff>0</xdr:rowOff>
    </xdr:from>
    <xdr:ext cx="184731" cy="264560"/>
    <xdr:sp macro="" textlink="">
      <xdr:nvSpPr>
        <xdr:cNvPr id="425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944</xdr:row>
      <xdr:rowOff>0</xdr:rowOff>
    </xdr:from>
    <xdr:ext cx="184731" cy="309913"/>
    <xdr:sp macro="" textlink="">
      <xdr:nvSpPr>
        <xdr:cNvPr id="426" name="425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944</xdr:row>
      <xdr:rowOff>0</xdr:rowOff>
    </xdr:from>
    <xdr:ext cx="184731" cy="309913"/>
    <xdr:sp macro="" textlink="">
      <xdr:nvSpPr>
        <xdr:cNvPr id="427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945</xdr:row>
      <xdr:rowOff>0</xdr:rowOff>
    </xdr:from>
    <xdr:ext cx="184731" cy="400619"/>
    <xdr:sp macro="" textlink="">
      <xdr:nvSpPr>
        <xdr:cNvPr id="428" name="427 CuadroTexto"/>
        <xdr:cNvSpPr txBox="1"/>
      </xdr:nvSpPr>
      <xdr:spPr>
        <a:xfrm>
          <a:off x="0" y="278556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945</xdr:row>
      <xdr:rowOff>0</xdr:rowOff>
    </xdr:from>
    <xdr:ext cx="184731" cy="400619"/>
    <xdr:sp macro="" textlink="">
      <xdr:nvSpPr>
        <xdr:cNvPr id="429" name="1 CuadroTexto"/>
        <xdr:cNvSpPr txBox="1"/>
      </xdr:nvSpPr>
      <xdr:spPr>
        <a:xfrm>
          <a:off x="0" y="278556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952</xdr:row>
      <xdr:rowOff>0</xdr:rowOff>
    </xdr:from>
    <xdr:ext cx="184731" cy="400619"/>
    <xdr:sp macro="" textlink="">
      <xdr:nvSpPr>
        <xdr:cNvPr id="430" name="429 CuadroTexto"/>
        <xdr:cNvSpPr txBox="1"/>
      </xdr:nvSpPr>
      <xdr:spPr>
        <a:xfrm>
          <a:off x="0" y="28111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952</xdr:row>
      <xdr:rowOff>0</xdr:rowOff>
    </xdr:from>
    <xdr:ext cx="184731" cy="400619"/>
    <xdr:sp macro="" textlink="">
      <xdr:nvSpPr>
        <xdr:cNvPr id="431" name="1 CuadroTexto"/>
        <xdr:cNvSpPr txBox="1"/>
      </xdr:nvSpPr>
      <xdr:spPr>
        <a:xfrm>
          <a:off x="0" y="28111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953</xdr:row>
      <xdr:rowOff>0</xdr:rowOff>
    </xdr:from>
    <xdr:ext cx="184731" cy="264560"/>
    <xdr:sp macro="" textlink="">
      <xdr:nvSpPr>
        <xdr:cNvPr id="432" name="43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953</xdr:row>
      <xdr:rowOff>0</xdr:rowOff>
    </xdr:from>
    <xdr:ext cx="184731" cy="264560"/>
    <xdr:sp macro="" textlink="">
      <xdr:nvSpPr>
        <xdr:cNvPr id="433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958</xdr:row>
      <xdr:rowOff>0</xdr:rowOff>
    </xdr:from>
    <xdr:ext cx="184731" cy="400619"/>
    <xdr:sp macro="" textlink="">
      <xdr:nvSpPr>
        <xdr:cNvPr id="434" name="433 CuadroTexto"/>
        <xdr:cNvSpPr txBox="1"/>
      </xdr:nvSpPr>
      <xdr:spPr>
        <a:xfrm>
          <a:off x="0" y="28258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958</xdr:row>
      <xdr:rowOff>0</xdr:rowOff>
    </xdr:from>
    <xdr:ext cx="184731" cy="400619"/>
    <xdr:sp macro="" textlink="">
      <xdr:nvSpPr>
        <xdr:cNvPr id="435" name="1 CuadroTexto"/>
        <xdr:cNvSpPr txBox="1"/>
      </xdr:nvSpPr>
      <xdr:spPr>
        <a:xfrm>
          <a:off x="0" y="28258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959</xdr:row>
      <xdr:rowOff>0</xdr:rowOff>
    </xdr:from>
    <xdr:ext cx="184731" cy="264560"/>
    <xdr:sp macro="" textlink="">
      <xdr:nvSpPr>
        <xdr:cNvPr id="436" name="435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959</xdr:row>
      <xdr:rowOff>0</xdr:rowOff>
    </xdr:from>
    <xdr:ext cx="184731" cy="264560"/>
    <xdr:sp macro="" textlink="">
      <xdr:nvSpPr>
        <xdr:cNvPr id="437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945</xdr:row>
      <xdr:rowOff>0</xdr:rowOff>
    </xdr:from>
    <xdr:ext cx="184731" cy="400619"/>
    <xdr:sp macro="" textlink="">
      <xdr:nvSpPr>
        <xdr:cNvPr id="438" name="437 CuadroTexto"/>
        <xdr:cNvSpPr txBox="1"/>
      </xdr:nvSpPr>
      <xdr:spPr>
        <a:xfrm>
          <a:off x="0" y="278556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945</xdr:row>
      <xdr:rowOff>0</xdr:rowOff>
    </xdr:from>
    <xdr:ext cx="184731" cy="400619"/>
    <xdr:sp macro="" textlink="">
      <xdr:nvSpPr>
        <xdr:cNvPr id="439" name="1 CuadroTexto"/>
        <xdr:cNvSpPr txBox="1"/>
      </xdr:nvSpPr>
      <xdr:spPr>
        <a:xfrm>
          <a:off x="0" y="278556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946</xdr:row>
      <xdr:rowOff>0</xdr:rowOff>
    </xdr:from>
    <xdr:ext cx="184731" cy="309913"/>
    <xdr:sp macro="" textlink="">
      <xdr:nvSpPr>
        <xdr:cNvPr id="440" name="439 CuadroTexto"/>
        <xdr:cNvSpPr txBox="1"/>
      </xdr:nvSpPr>
      <xdr:spPr>
        <a:xfrm>
          <a:off x="0" y="278922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946</xdr:row>
      <xdr:rowOff>0</xdr:rowOff>
    </xdr:from>
    <xdr:ext cx="184731" cy="309913"/>
    <xdr:sp macro="" textlink="">
      <xdr:nvSpPr>
        <xdr:cNvPr id="441" name="1 CuadroTexto"/>
        <xdr:cNvSpPr txBox="1"/>
      </xdr:nvSpPr>
      <xdr:spPr>
        <a:xfrm>
          <a:off x="0" y="278922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950</xdr:row>
      <xdr:rowOff>0</xdr:rowOff>
    </xdr:from>
    <xdr:ext cx="184731" cy="291464"/>
    <xdr:sp macro="" textlink="">
      <xdr:nvSpPr>
        <xdr:cNvPr id="442" name="441 CuadroTexto"/>
        <xdr:cNvSpPr txBox="1"/>
      </xdr:nvSpPr>
      <xdr:spPr>
        <a:xfrm>
          <a:off x="0" y="280202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950</xdr:row>
      <xdr:rowOff>0</xdr:rowOff>
    </xdr:from>
    <xdr:ext cx="184731" cy="291464"/>
    <xdr:sp macro="" textlink="">
      <xdr:nvSpPr>
        <xdr:cNvPr id="443" name="1 CuadroTexto"/>
        <xdr:cNvSpPr txBox="1"/>
      </xdr:nvSpPr>
      <xdr:spPr>
        <a:xfrm>
          <a:off x="0" y="280202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951</xdr:row>
      <xdr:rowOff>0</xdr:rowOff>
    </xdr:from>
    <xdr:ext cx="184731" cy="400619"/>
    <xdr:sp macro="" textlink="">
      <xdr:nvSpPr>
        <xdr:cNvPr id="444" name="443 CuadroTexto"/>
        <xdr:cNvSpPr txBox="1"/>
      </xdr:nvSpPr>
      <xdr:spPr>
        <a:xfrm>
          <a:off x="0" y="28056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951</xdr:row>
      <xdr:rowOff>0</xdr:rowOff>
    </xdr:from>
    <xdr:ext cx="184731" cy="400619"/>
    <xdr:sp macro="" textlink="">
      <xdr:nvSpPr>
        <xdr:cNvPr id="445" name="1 CuadroTexto"/>
        <xdr:cNvSpPr txBox="1"/>
      </xdr:nvSpPr>
      <xdr:spPr>
        <a:xfrm>
          <a:off x="0" y="28056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959</xdr:row>
      <xdr:rowOff>0</xdr:rowOff>
    </xdr:from>
    <xdr:ext cx="184731" cy="264560"/>
    <xdr:sp macro="" textlink="">
      <xdr:nvSpPr>
        <xdr:cNvPr id="446" name="445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959</xdr:row>
      <xdr:rowOff>0</xdr:rowOff>
    </xdr:from>
    <xdr:ext cx="184731" cy="264560"/>
    <xdr:sp macro="" textlink="">
      <xdr:nvSpPr>
        <xdr:cNvPr id="447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960</xdr:row>
      <xdr:rowOff>0</xdr:rowOff>
    </xdr:from>
    <xdr:ext cx="184731" cy="264560"/>
    <xdr:sp macro="" textlink="">
      <xdr:nvSpPr>
        <xdr:cNvPr id="448" name="447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960</xdr:row>
      <xdr:rowOff>0</xdr:rowOff>
    </xdr:from>
    <xdr:ext cx="184731" cy="264560"/>
    <xdr:sp macro="" textlink="">
      <xdr:nvSpPr>
        <xdr:cNvPr id="449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964</xdr:row>
      <xdr:rowOff>0</xdr:rowOff>
    </xdr:from>
    <xdr:ext cx="184731" cy="400619"/>
    <xdr:sp macro="" textlink="">
      <xdr:nvSpPr>
        <xdr:cNvPr id="450" name="449 CuadroTexto"/>
        <xdr:cNvSpPr txBox="1"/>
      </xdr:nvSpPr>
      <xdr:spPr>
        <a:xfrm>
          <a:off x="0" y="28422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964</xdr:row>
      <xdr:rowOff>0</xdr:rowOff>
    </xdr:from>
    <xdr:ext cx="184731" cy="400619"/>
    <xdr:sp macro="" textlink="">
      <xdr:nvSpPr>
        <xdr:cNvPr id="451" name="1 CuadroTexto"/>
        <xdr:cNvSpPr txBox="1"/>
      </xdr:nvSpPr>
      <xdr:spPr>
        <a:xfrm>
          <a:off x="0" y="28422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965</xdr:row>
      <xdr:rowOff>0</xdr:rowOff>
    </xdr:from>
    <xdr:ext cx="184731" cy="400619"/>
    <xdr:sp macro="" textlink="">
      <xdr:nvSpPr>
        <xdr:cNvPr id="452" name="451 CuadroTexto"/>
        <xdr:cNvSpPr txBox="1"/>
      </xdr:nvSpPr>
      <xdr:spPr>
        <a:xfrm>
          <a:off x="0" y="284591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965</xdr:row>
      <xdr:rowOff>0</xdr:rowOff>
    </xdr:from>
    <xdr:ext cx="184731" cy="400619"/>
    <xdr:sp macro="" textlink="">
      <xdr:nvSpPr>
        <xdr:cNvPr id="453" name="1 CuadroTexto"/>
        <xdr:cNvSpPr txBox="1"/>
      </xdr:nvSpPr>
      <xdr:spPr>
        <a:xfrm>
          <a:off x="0" y="284591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966</xdr:row>
      <xdr:rowOff>0</xdr:rowOff>
    </xdr:from>
    <xdr:ext cx="184731" cy="400619"/>
    <xdr:sp macro="" textlink="">
      <xdr:nvSpPr>
        <xdr:cNvPr id="454" name="453 CuadroTexto"/>
        <xdr:cNvSpPr txBox="1"/>
      </xdr:nvSpPr>
      <xdr:spPr>
        <a:xfrm>
          <a:off x="0" y="28495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966</xdr:row>
      <xdr:rowOff>0</xdr:rowOff>
    </xdr:from>
    <xdr:ext cx="184731" cy="400619"/>
    <xdr:sp macro="" textlink="">
      <xdr:nvSpPr>
        <xdr:cNvPr id="455" name="1 CuadroTexto"/>
        <xdr:cNvSpPr txBox="1"/>
      </xdr:nvSpPr>
      <xdr:spPr>
        <a:xfrm>
          <a:off x="0" y="28495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967</xdr:row>
      <xdr:rowOff>0</xdr:rowOff>
    </xdr:from>
    <xdr:ext cx="184731" cy="400619"/>
    <xdr:sp macro="" textlink="">
      <xdr:nvSpPr>
        <xdr:cNvPr id="456" name="455 CuadroTexto"/>
        <xdr:cNvSpPr txBox="1"/>
      </xdr:nvSpPr>
      <xdr:spPr>
        <a:xfrm>
          <a:off x="0" y="28532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967</xdr:row>
      <xdr:rowOff>0</xdr:rowOff>
    </xdr:from>
    <xdr:ext cx="184731" cy="400619"/>
    <xdr:sp macro="" textlink="">
      <xdr:nvSpPr>
        <xdr:cNvPr id="457" name="1 CuadroTexto"/>
        <xdr:cNvSpPr txBox="1"/>
      </xdr:nvSpPr>
      <xdr:spPr>
        <a:xfrm>
          <a:off x="0" y="28532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971</xdr:row>
      <xdr:rowOff>0</xdr:rowOff>
    </xdr:from>
    <xdr:ext cx="184731" cy="400619"/>
    <xdr:sp macro="" textlink="">
      <xdr:nvSpPr>
        <xdr:cNvPr id="458" name="457 CuadroTexto"/>
        <xdr:cNvSpPr txBox="1"/>
      </xdr:nvSpPr>
      <xdr:spPr>
        <a:xfrm>
          <a:off x="0" y="286603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971</xdr:row>
      <xdr:rowOff>0</xdr:rowOff>
    </xdr:from>
    <xdr:ext cx="184731" cy="400619"/>
    <xdr:sp macro="" textlink="">
      <xdr:nvSpPr>
        <xdr:cNvPr id="459" name="1 CuadroTexto"/>
        <xdr:cNvSpPr txBox="1"/>
      </xdr:nvSpPr>
      <xdr:spPr>
        <a:xfrm>
          <a:off x="0" y="286603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972</xdr:row>
      <xdr:rowOff>0</xdr:rowOff>
    </xdr:from>
    <xdr:ext cx="184731" cy="264560"/>
    <xdr:sp macro="" textlink="">
      <xdr:nvSpPr>
        <xdr:cNvPr id="460" name="459 CuadroTexto"/>
        <xdr:cNvSpPr txBox="1"/>
      </xdr:nvSpPr>
      <xdr:spPr>
        <a:xfrm>
          <a:off x="0" y="28696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972</xdr:row>
      <xdr:rowOff>0</xdr:rowOff>
    </xdr:from>
    <xdr:ext cx="184731" cy="264560"/>
    <xdr:sp macro="" textlink="">
      <xdr:nvSpPr>
        <xdr:cNvPr id="461" name="1 CuadroTexto"/>
        <xdr:cNvSpPr txBox="1"/>
      </xdr:nvSpPr>
      <xdr:spPr>
        <a:xfrm>
          <a:off x="0" y="28696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462" name="46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463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464" name="463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465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466" name="465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467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982</xdr:row>
      <xdr:rowOff>0</xdr:rowOff>
    </xdr:from>
    <xdr:ext cx="184731" cy="264560"/>
    <xdr:sp macro="" textlink="">
      <xdr:nvSpPr>
        <xdr:cNvPr id="468" name="467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982</xdr:row>
      <xdr:rowOff>0</xdr:rowOff>
    </xdr:from>
    <xdr:ext cx="184731" cy="264560"/>
    <xdr:sp macro="" textlink="">
      <xdr:nvSpPr>
        <xdr:cNvPr id="469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952</xdr:row>
      <xdr:rowOff>0</xdr:rowOff>
    </xdr:from>
    <xdr:ext cx="184731" cy="400619"/>
    <xdr:sp macro="" textlink="">
      <xdr:nvSpPr>
        <xdr:cNvPr id="470" name="469 CuadroTexto"/>
        <xdr:cNvSpPr txBox="1"/>
      </xdr:nvSpPr>
      <xdr:spPr>
        <a:xfrm>
          <a:off x="0" y="28111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952</xdr:row>
      <xdr:rowOff>0</xdr:rowOff>
    </xdr:from>
    <xdr:ext cx="184731" cy="400619"/>
    <xdr:sp macro="" textlink="">
      <xdr:nvSpPr>
        <xdr:cNvPr id="471" name="1 CuadroTexto"/>
        <xdr:cNvSpPr txBox="1"/>
      </xdr:nvSpPr>
      <xdr:spPr>
        <a:xfrm>
          <a:off x="0" y="28111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953</xdr:row>
      <xdr:rowOff>0</xdr:rowOff>
    </xdr:from>
    <xdr:ext cx="184731" cy="264560"/>
    <xdr:sp macro="" textlink="">
      <xdr:nvSpPr>
        <xdr:cNvPr id="472" name="47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953</xdr:row>
      <xdr:rowOff>0</xdr:rowOff>
    </xdr:from>
    <xdr:ext cx="184731" cy="264560"/>
    <xdr:sp macro="" textlink="">
      <xdr:nvSpPr>
        <xdr:cNvPr id="473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958</xdr:row>
      <xdr:rowOff>0</xdr:rowOff>
    </xdr:from>
    <xdr:ext cx="184731" cy="400619"/>
    <xdr:sp macro="" textlink="">
      <xdr:nvSpPr>
        <xdr:cNvPr id="474" name="473 CuadroTexto"/>
        <xdr:cNvSpPr txBox="1"/>
      </xdr:nvSpPr>
      <xdr:spPr>
        <a:xfrm>
          <a:off x="0" y="28258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958</xdr:row>
      <xdr:rowOff>0</xdr:rowOff>
    </xdr:from>
    <xdr:ext cx="184731" cy="400619"/>
    <xdr:sp macro="" textlink="">
      <xdr:nvSpPr>
        <xdr:cNvPr id="475" name="1 CuadroTexto"/>
        <xdr:cNvSpPr txBox="1"/>
      </xdr:nvSpPr>
      <xdr:spPr>
        <a:xfrm>
          <a:off x="0" y="28258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959</xdr:row>
      <xdr:rowOff>0</xdr:rowOff>
    </xdr:from>
    <xdr:ext cx="184731" cy="264560"/>
    <xdr:sp macro="" textlink="">
      <xdr:nvSpPr>
        <xdr:cNvPr id="476" name="475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959</xdr:row>
      <xdr:rowOff>0</xdr:rowOff>
    </xdr:from>
    <xdr:ext cx="184731" cy="264560"/>
    <xdr:sp macro="" textlink="">
      <xdr:nvSpPr>
        <xdr:cNvPr id="477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966</xdr:row>
      <xdr:rowOff>0</xdr:rowOff>
    </xdr:from>
    <xdr:ext cx="184731" cy="400619"/>
    <xdr:sp macro="" textlink="">
      <xdr:nvSpPr>
        <xdr:cNvPr id="478" name="477 CuadroTexto"/>
        <xdr:cNvSpPr txBox="1"/>
      </xdr:nvSpPr>
      <xdr:spPr>
        <a:xfrm>
          <a:off x="0" y="28495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966</xdr:row>
      <xdr:rowOff>0</xdr:rowOff>
    </xdr:from>
    <xdr:ext cx="184731" cy="400619"/>
    <xdr:sp macro="" textlink="">
      <xdr:nvSpPr>
        <xdr:cNvPr id="479" name="1 CuadroTexto"/>
        <xdr:cNvSpPr txBox="1"/>
      </xdr:nvSpPr>
      <xdr:spPr>
        <a:xfrm>
          <a:off x="0" y="28495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967</xdr:row>
      <xdr:rowOff>0</xdr:rowOff>
    </xdr:from>
    <xdr:ext cx="184731" cy="400619"/>
    <xdr:sp macro="" textlink="">
      <xdr:nvSpPr>
        <xdr:cNvPr id="480" name="479 CuadroTexto"/>
        <xdr:cNvSpPr txBox="1"/>
      </xdr:nvSpPr>
      <xdr:spPr>
        <a:xfrm>
          <a:off x="0" y="28532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967</xdr:row>
      <xdr:rowOff>0</xdr:rowOff>
    </xdr:from>
    <xdr:ext cx="184731" cy="400619"/>
    <xdr:sp macro="" textlink="">
      <xdr:nvSpPr>
        <xdr:cNvPr id="481" name="1 CuadroTexto"/>
        <xdr:cNvSpPr txBox="1"/>
      </xdr:nvSpPr>
      <xdr:spPr>
        <a:xfrm>
          <a:off x="0" y="28532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971</xdr:row>
      <xdr:rowOff>0</xdr:rowOff>
    </xdr:from>
    <xdr:ext cx="184731" cy="400619"/>
    <xdr:sp macro="" textlink="">
      <xdr:nvSpPr>
        <xdr:cNvPr id="482" name="481 CuadroTexto"/>
        <xdr:cNvSpPr txBox="1"/>
      </xdr:nvSpPr>
      <xdr:spPr>
        <a:xfrm>
          <a:off x="0" y="286603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971</xdr:row>
      <xdr:rowOff>0</xdr:rowOff>
    </xdr:from>
    <xdr:ext cx="184731" cy="400619"/>
    <xdr:sp macro="" textlink="">
      <xdr:nvSpPr>
        <xdr:cNvPr id="483" name="1 CuadroTexto"/>
        <xdr:cNvSpPr txBox="1"/>
      </xdr:nvSpPr>
      <xdr:spPr>
        <a:xfrm>
          <a:off x="0" y="286603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972</xdr:row>
      <xdr:rowOff>0</xdr:rowOff>
    </xdr:from>
    <xdr:ext cx="184731" cy="264560"/>
    <xdr:sp macro="" textlink="">
      <xdr:nvSpPr>
        <xdr:cNvPr id="484" name="483 CuadroTexto"/>
        <xdr:cNvSpPr txBox="1"/>
      </xdr:nvSpPr>
      <xdr:spPr>
        <a:xfrm>
          <a:off x="0" y="28696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972</xdr:row>
      <xdr:rowOff>0</xdr:rowOff>
    </xdr:from>
    <xdr:ext cx="184731" cy="264560"/>
    <xdr:sp macro="" textlink="">
      <xdr:nvSpPr>
        <xdr:cNvPr id="485" name="1 CuadroTexto"/>
        <xdr:cNvSpPr txBox="1"/>
      </xdr:nvSpPr>
      <xdr:spPr>
        <a:xfrm>
          <a:off x="0" y="28696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973</xdr:row>
      <xdr:rowOff>0</xdr:rowOff>
    </xdr:from>
    <xdr:ext cx="184731" cy="264560"/>
    <xdr:sp macro="" textlink="">
      <xdr:nvSpPr>
        <xdr:cNvPr id="486" name="485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973</xdr:row>
      <xdr:rowOff>0</xdr:rowOff>
    </xdr:from>
    <xdr:ext cx="184731" cy="264560"/>
    <xdr:sp macro="" textlink="">
      <xdr:nvSpPr>
        <xdr:cNvPr id="487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974</xdr:row>
      <xdr:rowOff>0</xdr:rowOff>
    </xdr:from>
    <xdr:ext cx="184731" cy="264560"/>
    <xdr:sp macro="" textlink="">
      <xdr:nvSpPr>
        <xdr:cNvPr id="488" name="487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974</xdr:row>
      <xdr:rowOff>0</xdr:rowOff>
    </xdr:from>
    <xdr:ext cx="184731" cy="264560"/>
    <xdr:sp macro="" textlink="">
      <xdr:nvSpPr>
        <xdr:cNvPr id="489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490" name="489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491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492" name="49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493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983</xdr:row>
      <xdr:rowOff>0</xdr:rowOff>
    </xdr:from>
    <xdr:ext cx="184731" cy="264560"/>
    <xdr:sp macro="" textlink="">
      <xdr:nvSpPr>
        <xdr:cNvPr id="494" name="493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983</xdr:row>
      <xdr:rowOff>0</xdr:rowOff>
    </xdr:from>
    <xdr:ext cx="184731" cy="264560"/>
    <xdr:sp macro="" textlink="">
      <xdr:nvSpPr>
        <xdr:cNvPr id="495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984</xdr:row>
      <xdr:rowOff>0</xdr:rowOff>
    </xdr:from>
    <xdr:ext cx="184731" cy="264560"/>
    <xdr:sp macro="" textlink="">
      <xdr:nvSpPr>
        <xdr:cNvPr id="496" name="495 CuadroTexto"/>
        <xdr:cNvSpPr txBox="1"/>
      </xdr:nvSpPr>
      <xdr:spPr>
        <a:xfrm>
          <a:off x="0" y="28916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984</xdr:row>
      <xdr:rowOff>0</xdr:rowOff>
    </xdr:from>
    <xdr:ext cx="184731" cy="264560"/>
    <xdr:sp macro="" textlink="">
      <xdr:nvSpPr>
        <xdr:cNvPr id="497" name="1 CuadroTexto"/>
        <xdr:cNvSpPr txBox="1"/>
      </xdr:nvSpPr>
      <xdr:spPr>
        <a:xfrm>
          <a:off x="0" y="28916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988</xdr:row>
      <xdr:rowOff>0</xdr:rowOff>
    </xdr:from>
    <xdr:ext cx="184731" cy="264560"/>
    <xdr:sp macro="" textlink="">
      <xdr:nvSpPr>
        <xdr:cNvPr id="498" name="497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988</xdr:row>
      <xdr:rowOff>0</xdr:rowOff>
    </xdr:from>
    <xdr:ext cx="184731" cy="264560"/>
    <xdr:sp macro="" textlink="">
      <xdr:nvSpPr>
        <xdr:cNvPr id="499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989</xdr:row>
      <xdr:rowOff>0</xdr:rowOff>
    </xdr:from>
    <xdr:ext cx="184731" cy="347707"/>
    <xdr:sp macro="" textlink="">
      <xdr:nvSpPr>
        <xdr:cNvPr id="500" name="499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989</xdr:row>
      <xdr:rowOff>0</xdr:rowOff>
    </xdr:from>
    <xdr:ext cx="184731" cy="347707"/>
    <xdr:sp macro="" textlink="">
      <xdr:nvSpPr>
        <xdr:cNvPr id="501" name="1 CuadroTexto"/>
        <xdr:cNvSpPr txBox="1"/>
      </xdr:nvSpPr>
      <xdr:spPr>
        <a:xfrm>
          <a:off x="1152525" y="30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1074</xdr:row>
      <xdr:rowOff>0</xdr:rowOff>
    </xdr:from>
    <xdr:ext cx="184731" cy="264560"/>
    <xdr:sp macro="" textlink="">
      <xdr:nvSpPr>
        <xdr:cNvPr id="502" name="50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1074</xdr:row>
      <xdr:rowOff>0</xdr:rowOff>
    </xdr:from>
    <xdr:ext cx="184731" cy="264560"/>
    <xdr:sp macro="" textlink="">
      <xdr:nvSpPr>
        <xdr:cNvPr id="50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1075</xdr:row>
      <xdr:rowOff>0</xdr:rowOff>
    </xdr:from>
    <xdr:ext cx="184731" cy="264560"/>
    <xdr:sp macro="" textlink="">
      <xdr:nvSpPr>
        <xdr:cNvPr id="504" name="50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1075</xdr:row>
      <xdr:rowOff>0</xdr:rowOff>
    </xdr:from>
    <xdr:ext cx="184731" cy="264560"/>
    <xdr:sp macro="" textlink="">
      <xdr:nvSpPr>
        <xdr:cNvPr id="50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1076</xdr:row>
      <xdr:rowOff>0</xdr:rowOff>
    </xdr:from>
    <xdr:ext cx="184731" cy="264560"/>
    <xdr:sp macro="" textlink="">
      <xdr:nvSpPr>
        <xdr:cNvPr id="506" name="505 CuadroTexto"/>
        <xdr:cNvSpPr txBox="1"/>
      </xdr:nvSpPr>
      <xdr:spPr>
        <a:xfrm>
          <a:off x="0" y="31403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1076</xdr:row>
      <xdr:rowOff>0</xdr:rowOff>
    </xdr:from>
    <xdr:ext cx="184731" cy="264560"/>
    <xdr:sp macro="" textlink="">
      <xdr:nvSpPr>
        <xdr:cNvPr id="507" name="1 CuadroTexto"/>
        <xdr:cNvSpPr txBox="1"/>
      </xdr:nvSpPr>
      <xdr:spPr>
        <a:xfrm>
          <a:off x="0" y="31403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1116</xdr:row>
      <xdr:rowOff>0</xdr:rowOff>
    </xdr:from>
    <xdr:ext cx="184731" cy="309913"/>
    <xdr:sp macro="" textlink="">
      <xdr:nvSpPr>
        <xdr:cNvPr id="508" name="507 CuadroTexto"/>
        <xdr:cNvSpPr txBox="1"/>
      </xdr:nvSpPr>
      <xdr:spPr>
        <a:xfrm>
          <a:off x="0" y="327568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1116</xdr:row>
      <xdr:rowOff>0</xdr:rowOff>
    </xdr:from>
    <xdr:ext cx="184731" cy="309913"/>
    <xdr:sp macro="" textlink="">
      <xdr:nvSpPr>
        <xdr:cNvPr id="509" name="1 CuadroTexto"/>
        <xdr:cNvSpPr txBox="1"/>
      </xdr:nvSpPr>
      <xdr:spPr>
        <a:xfrm>
          <a:off x="0" y="327568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1117</xdr:row>
      <xdr:rowOff>0</xdr:rowOff>
    </xdr:from>
    <xdr:ext cx="184731" cy="400619"/>
    <xdr:sp macro="" textlink="">
      <xdr:nvSpPr>
        <xdr:cNvPr id="510" name="509 CuadroTexto"/>
        <xdr:cNvSpPr txBox="1"/>
      </xdr:nvSpPr>
      <xdr:spPr>
        <a:xfrm>
          <a:off x="0" y="327751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1117</xdr:row>
      <xdr:rowOff>0</xdr:rowOff>
    </xdr:from>
    <xdr:ext cx="184731" cy="400619"/>
    <xdr:sp macro="" textlink="">
      <xdr:nvSpPr>
        <xdr:cNvPr id="511" name="1 CuadroTexto"/>
        <xdr:cNvSpPr txBox="1"/>
      </xdr:nvSpPr>
      <xdr:spPr>
        <a:xfrm>
          <a:off x="0" y="327751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1121</xdr:row>
      <xdr:rowOff>0</xdr:rowOff>
    </xdr:from>
    <xdr:ext cx="184731" cy="400619"/>
    <xdr:sp macro="" textlink="">
      <xdr:nvSpPr>
        <xdr:cNvPr id="512" name="511 CuadroTexto"/>
        <xdr:cNvSpPr txBox="1"/>
      </xdr:nvSpPr>
      <xdr:spPr>
        <a:xfrm>
          <a:off x="0" y="32903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1121</xdr:row>
      <xdr:rowOff>0</xdr:rowOff>
    </xdr:from>
    <xdr:ext cx="184731" cy="400619"/>
    <xdr:sp macro="" textlink="">
      <xdr:nvSpPr>
        <xdr:cNvPr id="513" name="1 CuadroTexto"/>
        <xdr:cNvSpPr txBox="1"/>
      </xdr:nvSpPr>
      <xdr:spPr>
        <a:xfrm>
          <a:off x="0" y="32903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1123</xdr:row>
      <xdr:rowOff>0</xdr:rowOff>
    </xdr:from>
    <xdr:ext cx="184731" cy="264560"/>
    <xdr:sp macro="" textlink="">
      <xdr:nvSpPr>
        <xdr:cNvPr id="514" name="513 CuadroTexto"/>
        <xdr:cNvSpPr txBox="1"/>
      </xdr:nvSpPr>
      <xdr:spPr>
        <a:xfrm>
          <a:off x="0" y="329580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1123</xdr:row>
      <xdr:rowOff>0</xdr:rowOff>
    </xdr:from>
    <xdr:ext cx="184731" cy="264560"/>
    <xdr:sp macro="" textlink="">
      <xdr:nvSpPr>
        <xdr:cNvPr id="515" name="1 CuadroTexto"/>
        <xdr:cNvSpPr txBox="1"/>
      </xdr:nvSpPr>
      <xdr:spPr>
        <a:xfrm>
          <a:off x="0" y="329580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184731" cy="264560"/>
    <xdr:sp macro="" textlink="">
      <xdr:nvSpPr>
        <xdr:cNvPr id="516" name="515 CuadroTexto"/>
        <xdr:cNvSpPr txBox="1"/>
      </xdr:nvSpPr>
      <xdr:spPr>
        <a:xfrm>
          <a:off x="0" y="33159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184731" cy="264560"/>
    <xdr:sp macro="" textlink="">
      <xdr:nvSpPr>
        <xdr:cNvPr id="517" name="1 CuadroTexto"/>
        <xdr:cNvSpPr txBox="1"/>
      </xdr:nvSpPr>
      <xdr:spPr>
        <a:xfrm>
          <a:off x="0" y="33159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184731" cy="264560"/>
    <xdr:sp macro="" textlink="">
      <xdr:nvSpPr>
        <xdr:cNvPr id="518" name="517 CuadroTexto"/>
        <xdr:cNvSpPr txBox="1"/>
      </xdr:nvSpPr>
      <xdr:spPr>
        <a:xfrm>
          <a:off x="0" y="33159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184731" cy="264560"/>
    <xdr:sp macro="" textlink="">
      <xdr:nvSpPr>
        <xdr:cNvPr id="519" name="1 CuadroTexto"/>
        <xdr:cNvSpPr txBox="1"/>
      </xdr:nvSpPr>
      <xdr:spPr>
        <a:xfrm>
          <a:off x="0" y="33159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184731" cy="264560"/>
    <xdr:sp macro="" textlink="">
      <xdr:nvSpPr>
        <xdr:cNvPr id="520" name="519 CuadroTexto"/>
        <xdr:cNvSpPr txBox="1"/>
      </xdr:nvSpPr>
      <xdr:spPr>
        <a:xfrm>
          <a:off x="0" y="33159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184731" cy="264560"/>
    <xdr:sp macro="" textlink="">
      <xdr:nvSpPr>
        <xdr:cNvPr id="521" name="1 CuadroTexto"/>
        <xdr:cNvSpPr txBox="1"/>
      </xdr:nvSpPr>
      <xdr:spPr>
        <a:xfrm>
          <a:off x="0" y="33159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184731" cy="264560"/>
    <xdr:sp macro="" textlink="">
      <xdr:nvSpPr>
        <xdr:cNvPr id="522" name="521 CuadroTexto"/>
        <xdr:cNvSpPr txBox="1"/>
      </xdr:nvSpPr>
      <xdr:spPr>
        <a:xfrm>
          <a:off x="0" y="33159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184731" cy="264560"/>
    <xdr:sp macro="" textlink="">
      <xdr:nvSpPr>
        <xdr:cNvPr id="523" name="1 CuadroTexto"/>
        <xdr:cNvSpPr txBox="1"/>
      </xdr:nvSpPr>
      <xdr:spPr>
        <a:xfrm>
          <a:off x="0" y="33159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184731" cy="264560"/>
    <xdr:sp macro="" textlink="">
      <xdr:nvSpPr>
        <xdr:cNvPr id="524" name="523 CuadroTexto"/>
        <xdr:cNvSpPr txBox="1"/>
      </xdr:nvSpPr>
      <xdr:spPr>
        <a:xfrm>
          <a:off x="0" y="33159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184731" cy="264560"/>
    <xdr:sp macro="" textlink="">
      <xdr:nvSpPr>
        <xdr:cNvPr id="525" name="1 CuadroTexto"/>
        <xdr:cNvSpPr txBox="1"/>
      </xdr:nvSpPr>
      <xdr:spPr>
        <a:xfrm>
          <a:off x="0" y="33159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184731" cy="264560"/>
    <xdr:sp macro="" textlink="">
      <xdr:nvSpPr>
        <xdr:cNvPr id="526" name="525 CuadroTexto"/>
        <xdr:cNvSpPr txBox="1"/>
      </xdr:nvSpPr>
      <xdr:spPr>
        <a:xfrm>
          <a:off x="0" y="33159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184731" cy="264560"/>
    <xdr:sp macro="" textlink="">
      <xdr:nvSpPr>
        <xdr:cNvPr id="527" name="1 CuadroTexto"/>
        <xdr:cNvSpPr txBox="1"/>
      </xdr:nvSpPr>
      <xdr:spPr>
        <a:xfrm>
          <a:off x="0" y="33159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1135</xdr:row>
      <xdr:rowOff>0</xdr:rowOff>
    </xdr:from>
    <xdr:ext cx="184731" cy="264560"/>
    <xdr:sp macro="" textlink="">
      <xdr:nvSpPr>
        <xdr:cNvPr id="528" name="52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1135</xdr:row>
      <xdr:rowOff>0</xdr:rowOff>
    </xdr:from>
    <xdr:ext cx="184731" cy="264560"/>
    <xdr:sp macro="" textlink="">
      <xdr:nvSpPr>
        <xdr:cNvPr id="52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1136</xdr:row>
      <xdr:rowOff>0</xdr:rowOff>
    </xdr:from>
    <xdr:ext cx="184731" cy="264560"/>
    <xdr:sp macro="" textlink="">
      <xdr:nvSpPr>
        <xdr:cNvPr id="530" name="529 CuadroTexto"/>
        <xdr:cNvSpPr txBox="1"/>
      </xdr:nvSpPr>
      <xdr:spPr>
        <a:xfrm>
          <a:off x="0" y="333969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1136</xdr:row>
      <xdr:rowOff>0</xdr:rowOff>
    </xdr:from>
    <xdr:ext cx="184731" cy="264560"/>
    <xdr:sp macro="" textlink="">
      <xdr:nvSpPr>
        <xdr:cNvPr id="531" name="1 CuadroTexto"/>
        <xdr:cNvSpPr txBox="1"/>
      </xdr:nvSpPr>
      <xdr:spPr>
        <a:xfrm>
          <a:off x="0" y="333969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1145</xdr:row>
      <xdr:rowOff>0</xdr:rowOff>
    </xdr:from>
    <xdr:ext cx="184731" cy="264560"/>
    <xdr:sp macro="" textlink="">
      <xdr:nvSpPr>
        <xdr:cNvPr id="532" name="53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1145</xdr:row>
      <xdr:rowOff>0</xdr:rowOff>
    </xdr:from>
    <xdr:ext cx="184731" cy="264560"/>
    <xdr:sp macro="" textlink="">
      <xdr:nvSpPr>
        <xdr:cNvPr id="53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1146</xdr:row>
      <xdr:rowOff>0</xdr:rowOff>
    </xdr:from>
    <xdr:ext cx="184731" cy="309913"/>
    <xdr:sp macro="" textlink="">
      <xdr:nvSpPr>
        <xdr:cNvPr id="534" name="533 CuadroTexto"/>
        <xdr:cNvSpPr txBox="1"/>
      </xdr:nvSpPr>
      <xdr:spPr>
        <a:xfrm>
          <a:off x="0" y="336712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1146</xdr:row>
      <xdr:rowOff>0</xdr:rowOff>
    </xdr:from>
    <xdr:ext cx="184731" cy="309913"/>
    <xdr:sp macro="" textlink="">
      <xdr:nvSpPr>
        <xdr:cNvPr id="535" name="1 CuadroTexto"/>
        <xdr:cNvSpPr txBox="1"/>
      </xdr:nvSpPr>
      <xdr:spPr>
        <a:xfrm>
          <a:off x="0" y="336712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1150</xdr:row>
      <xdr:rowOff>0</xdr:rowOff>
    </xdr:from>
    <xdr:ext cx="184731" cy="264560"/>
    <xdr:sp macro="" textlink="">
      <xdr:nvSpPr>
        <xdr:cNvPr id="536" name="53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1150</xdr:row>
      <xdr:rowOff>0</xdr:rowOff>
    </xdr:from>
    <xdr:ext cx="184731" cy="264560"/>
    <xdr:sp macro="" textlink="">
      <xdr:nvSpPr>
        <xdr:cNvPr id="53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1151</xdr:row>
      <xdr:rowOff>0</xdr:rowOff>
    </xdr:from>
    <xdr:ext cx="184731" cy="264560"/>
    <xdr:sp macro="" textlink="">
      <xdr:nvSpPr>
        <xdr:cNvPr id="538" name="53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1151</xdr:row>
      <xdr:rowOff>0</xdr:rowOff>
    </xdr:from>
    <xdr:ext cx="184731" cy="264560"/>
    <xdr:sp macro="" textlink="">
      <xdr:nvSpPr>
        <xdr:cNvPr id="53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1124</xdr:row>
      <xdr:rowOff>0</xdr:rowOff>
    </xdr:from>
    <xdr:ext cx="184731" cy="347707"/>
    <xdr:sp macro="" textlink="">
      <xdr:nvSpPr>
        <xdr:cNvPr id="540" name="53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1124</xdr:row>
      <xdr:rowOff>0</xdr:rowOff>
    </xdr:from>
    <xdr:ext cx="184731" cy="347707"/>
    <xdr:sp macro="" textlink="">
      <xdr:nvSpPr>
        <xdr:cNvPr id="54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1125</xdr:row>
      <xdr:rowOff>0</xdr:rowOff>
    </xdr:from>
    <xdr:ext cx="184731" cy="264560"/>
    <xdr:sp macro="" textlink="">
      <xdr:nvSpPr>
        <xdr:cNvPr id="542" name="541 CuadroTexto"/>
        <xdr:cNvSpPr txBox="1"/>
      </xdr:nvSpPr>
      <xdr:spPr>
        <a:xfrm>
          <a:off x="0" y="330128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1125</xdr:row>
      <xdr:rowOff>0</xdr:rowOff>
    </xdr:from>
    <xdr:ext cx="184731" cy="264560"/>
    <xdr:sp macro="" textlink="">
      <xdr:nvSpPr>
        <xdr:cNvPr id="543" name="1 CuadroTexto"/>
        <xdr:cNvSpPr txBox="1"/>
      </xdr:nvSpPr>
      <xdr:spPr>
        <a:xfrm>
          <a:off x="0" y="330128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184731" cy="264560"/>
    <xdr:sp macro="" textlink="">
      <xdr:nvSpPr>
        <xdr:cNvPr id="544" name="543 CuadroTexto"/>
        <xdr:cNvSpPr txBox="1"/>
      </xdr:nvSpPr>
      <xdr:spPr>
        <a:xfrm>
          <a:off x="0" y="33159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184731" cy="264560"/>
    <xdr:sp macro="" textlink="">
      <xdr:nvSpPr>
        <xdr:cNvPr id="545" name="1 CuadroTexto"/>
        <xdr:cNvSpPr txBox="1"/>
      </xdr:nvSpPr>
      <xdr:spPr>
        <a:xfrm>
          <a:off x="0" y="33159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184731" cy="264560"/>
    <xdr:sp macro="" textlink="">
      <xdr:nvSpPr>
        <xdr:cNvPr id="546" name="545 CuadroTexto"/>
        <xdr:cNvSpPr txBox="1"/>
      </xdr:nvSpPr>
      <xdr:spPr>
        <a:xfrm>
          <a:off x="0" y="33159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184731" cy="264560"/>
    <xdr:sp macro="" textlink="">
      <xdr:nvSpPr>
        <xdr:cNvPr id="547" name="1 CuadroTexto"/>
        <xdr:cNvSpPr txBox="1"/>
      </xdr:nvSpPr>
      <xdr:spPr>
        <a:xfrm>
          <a:off x="0" y="33159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184731" cy="264560"/>
    <xdr:sp macro="" textlink="">
      <xdr:nvSpPr>
        <xdr:cNvPr id="548" name="547 CuadroTexto"/>
        <xdr:cNvSpPr txBox="1"/>
      </xdr:nvSpPr>
      <xdr:spPr>
        <a:xfrm>
          <a:off x="0" y="33159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184731" cy="264560"/>
    <xdr:sp macro="" textlink="">
      <xdr:nvSpPr>
        <xdr:cNvPr id="549" name="1 CuadroTexto"/>
        <xdr:cNvSpPr txBox="1"/>
      </xdr:nvSpPr>
      <xdr:spPr>
        <a:xfrm>
          <a:off x="0" y="33159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184731" cy="264560"/>
    <xdr:sp macro="" textlink="">
      <xdr:nvSpPr>
        <xdr:cNvPr id="550" name="549 CuadroTexto"/>
        <xdr:cNvSpPr txBox="1"/>
      </xdr:nvSpPr>
      <xdr:spPr>
        <a:xfrm>
          <a:off x="0" y="33159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184731" cy="264560"/>
    <xdr:sp macro="" textlink="">
      <xdr:nvSpPr>
        <xdr:cNvPr id="551" name="1 CuadroTexto"/>
        <xdr:cNvSpPr txBox="1"/>
      </xdr:nvSpPr>
      <xdr:spPr>
        <a:xfrm>
          <a:off x="0" y="33159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1135</xdr:row>
      <xdr:rowOff>0</xdr:rowOff>
    </xdr:from>
    <xdr:ext cx="184731" cy="264560"/>
    <xdr:sp macro="" textlink="">
      <xdr:nvSpPr>
        <xdr:cNvPr id="552" name="55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1135</xdr:row>
      <xdr:rowOff>0</xdr:rowOff>
    </xdr:from>
    <xdr:ext cx="184731" cy="264560"/>
    <xdr:sp macro="" textlink="">
      <xdr:nvSpPr>
        <xdr:cNvPr id="55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1136</xdr:row>
      <xdr:rowOff>0</xdr:rowOff>
    </xdr:from>
    <xdr:ext cx="184731" cy="264560"/>
    <xdr:sp macro="" textlink="">
      <xdr:nvSpPr>
        <xdr:cNvPr id="554" name="553 CuadroTexto"/>
        <xdr:cNvSpPr txBox="1"/>
      </xdr:nvSpPr>
      <xdr:spPr>
        <a:xfrm>
          <a:off x="0" y="333969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1136</xdr:row>
      <xdr:rowOff>0</xdr:rowOff>
    </xdr:from>
    <xdr:ext cx="184731" cy="264560"/>
    <xdr:sp macro="" textlink="">
      <xdr:nvSpPr>
        <xdr:cNvPr id="555" name="1 CuadroTexto"/>
        <xdr:cNvSpPr txBox="1"/>
      </xdr:nvSpPr>
      <xdr:spPr>
        <a:xfrm>
          <a:off x="0" y="333969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1137</xdr:row>
      <xdr:rowOff>0</xdr:rowOff>
    </xdr:from>
    <xdr:ext cx="184731" cy="264560"/>
    <xdr:sp macro="" textlink="">
      <xdr:nvSpPr>
        <xdr:cNvPr id="556" name="55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1137</xdr:row>
      <xdr:rowOff>0</xdr:rowOff>
    </xdr:from>
    <xdr:ext cx="184731" cy="264560"/>
    <xdr:sp macro="" textlink="">
      <xdr:nvSpPr>
        <xdr:cNvPr id="55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1139</xdr:row>
      <xdr:rowOff>0</xdr:rowOff>
    </xdr:from>
    <xdr:ext cx="184731" cy="264560"/>
    <xdr:sp macro="" textlink="">
      <xdr:nvSpPr>
        <xdr:cNvPr id="558" name="557 CuadroTexto"/>
        <xdr:cNvSpPr txBox="1"/>
      </xdr:nvSpPr>
      <xdr:spPr>
        <a:xfrm>
          <a:off x="0" y="33470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1139</xdr:row>
      <xdr:rowOff>0</xdr:rowOff>
    </xdr:from>
    <xdr:ext cx="184731" cy="264560"/>
    <xdr:sp macro="" textlink="">
      <xdr:nvSpPr>
        <xdr:cNvPr id="559" name="1 CuadroTexto"/>
        <xdr:cNvSpPr txBox="1"/>
      </xdr:nvSpPr>
      <xdr:spPr>
        <a:xfrm>
          <a:off x="0" y="33470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1144</xdr:row>
      <xdr:rowOff>0</xdr:rowOff>
    </xdr:from>
    <xdr:ext cx="184731" cy="264560"/>
    <xdr:sp macro="" textlink="">
      <xdr:nvSpPr>
        <xdr:cNvPr id="560" name="55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1144</xdr:row>
      <xdr:rowOff>0</xdr:rowOff>
    </xdr:from>
    <xdr:ext cx="184731" cy="264560"/>
    <xdr:sp macro="" textlink="">
      <xdr:nvSpPr>
        <xdr:cNvPr id="56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1145</xdr:row>
      <xdr:rowOff>0</xdr:rowOff>
    </xdr:from>
    <xdr:ext cx="184731" cy="264560"/>
    <xdr:sp macro="" textlink="">
      <xdr:nvSpPr>
        <xdr:cNvPr id="562" name="56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1145</xdr:row>
      <xdr:rowOff>0</xdr:rowOff>
    </xdr:from>
    <xdr:ext cx="184731" cy="264560"/>
    <xdr:sp macro="" textlink="">
      <xdr:nvSpPr>
        <xdr:cNvPr id="56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1152</xdr:row>
      <xdr:rowOff>0</xdr:rowOff>
    </xdr:from>
    <xdr:ext cx="184731" cy="264560"/>
    <xdr:sp macro="" textlink="">
      <xdr:nvSpPr>
        <xdr:cNvPr id="564" name="563 CuadroTexto"/>
        <xdr:cNvSpPr txBox="1"/>
      </xdr:nvSpPr>
      <xdr:spPr>
        <a:xfrm>
          <a:off x="0" y="33799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1152</xdr:row>
      <xdr:rowOff>0</xdr:rowOff>
    </xdr:from>
    <xdr:ext cx="184731" cy="264560"/>
    <xdr:sp macro="" textlink="">
      <xdr:nvSpPr>
        <xdr:cNvPr id="565" name="1 CuadroTexto"/>
        <xdr:cNvSpPr txBox="1"/>
      </xdr:nvSpPr>
      <xdr:spPr>
        <a:xfrm>
          <a:off x="0" y="33799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1153</xdr:row>
      <xdr:rowOff>0</xdr:rowOff>
    </xdr:from>
    <xdr:ext cx="184731" cy="264560"/>
    <xdr:sp macro="" textlink="">
      <xdr:nvSpPr>
        <xdr:cNvPr id="566" name="56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1153</xdr:row>
      <xdr:rowOff>0</xdr:rowOff>
    </xdr:from>
    <xdr:ext cx="184731" cy="264560"/>
    <xdr:sp macro="" textlink="">
      <xdr:nvSpPr>
        <xdr:cNvPr id="56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1157</xdr:row>
      <xdr:rowOff>0</xdr:rowOff>
    </xdr:from>
    <xdr:ext cx="184731" cy="309913"/>
    <xdr:sp macro="" textlink="">
      <xdr:nvSpPr>
        <xdr:cNvPr id="568" name="56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1157</xdr:row>
      <xdr:rowOff>0</xdr:rowOff>
    </xdr:from>
    <xdr:ext cx="184731" cy="309913"/>
    <xdr:sp macro="" textlink="">
      <xdr:nvSpPr>
        <xdr:cNvPr id="56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1158</xdr:row>
      <xdr:rowOff>0</xdr:rowOff>
    </xdr:from>
    <xdr:ext cx="184731" cy="400619"/>
    <xdr:sp macro="" textlink="">
      <xdr:nvSpPr>
        <xdr:cNvPr id="570" name="569 CuadroTexto"/>
        <xdr:cNvSpPr txBox="1"/>
      </xdr:nvSpPr>
      <xdr:spPr>
        <a:xfrm>
          <a:off x="0" y="339455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1158</xdr:row>
      <xdr:rowOff>0</xdr:rowOff>
    </xdr:from>
    <xdr:ext cx="184731" cy="400619"/>
    <xdr:sp macro="" textlink="">
      <xdr:nvSpPr>
        <xdr:cNvPr id="571" name="1 CuadroTexto"/>
        <xdr:cNvSpPr txBox="1"/>
      </xdr:nvSpPr>
      <xdr:spPr>
        <a:xfrm>
          <a:off x="0" y="339455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1145</xdr:row>
      <xdr:rowOff>0</xdr:rowOff>
    </xdr:from>
    <xdr:ext cx="184731" cy="264560"/>
    <xdr:sp macro="" textlink="">
      <xdr:nvSpPr>
        <xdr:cNvPr id="572" name="57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1145</xdr:row>
      <xdr:rowOff>0</xdr:rowOff>
    </xdr:from>
    <xdr:ext cx="184731" cy="264560"/>
    <xdr:sp macro="" textlink="">
      <xdr:nvSpPr>
        <xdr:cNvPr id="57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1146</xdr:row>
      <xdr:rowOff>0</xdr:rowOff>
    </xdr:from>
    <xdr:ext cx="184731" cy="309913"/>
    <xdr:sp macro="" textlink="">
      <xdr:nvSpPr>
        <xdr:cNvPr id="574" name="573 CuadroTexto"/>
        <xdr:cNvSpPr txBox="1"/>
      </xdr:nvSpPr>
      <xdr:spPr>
        <a:xfrm>
          <a:off x="0" y="336712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1146</xdr:row>
      <xdr:rowOff>0</xdr:rowOff>
    </xdr:from>
    <xdr:ext cx="184731" cy="309913"/>
    <xdr:sp macro="" textlink="">
      <xdr:nvSpPr>
        <xdr:cNvPr id="575" name="1 CuadroTexto"/>
        <xdr:cNvSpPr txBox="1"/>
      </xdr:nvSpPr>
      <xdr:spPr>
        <a:xfrm>
          <a:off x="0" y="336712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1150</xdr:row>
      <xdr:rowOff>0</xdr:rowOff>
    </xdr:from>
    <xdr:ext cx="184731" cy="264560"/>
    <xdr:sp macro="" textlink="">
      <xdr:nvSpPr>
        <xdr:cNvPr id="576" name="57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1150</xdr:row>
      <xdr:rowOff>0</xdr:rowOff>
    </xdr:from>
    <xdr:ext cx="184731" cy="264560"/>
    <xdr:sp macro="" textlink="">
      <xdr:nvSpPr>
        <xdr:cNvPr id="57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1151</xdr:row>
      <xdr:rowOff>0</xdr:rowOff>
    </xdr:from>
    <xdr:ext cx="184731" cy="264560"/>
    <xdr:sp macro="" textlink="">
      <xdr:nvSpPr>
        <xdr:cNvPr id="578" name="57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1151</xdr:row>
      <xdr:rowOff>0</xdr:rowOff>
    </xdr:from>
    <xdr:ext cx="184731" cy="264560"/>
    <xdr:sp macro="" textlink="">
      <xdr:nvSpPr>
        <xdr:cNvPr id="57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1158</xdr:row>
      <xdr:rowOff>0</xdr:rowOff>
    </xdr:from>
    <xdr:ext cx="184731" cy="400619"/>
    <xdr:sp macro="" textlink="">
      <xdr:nvSpPr>
        <xdr:cNvPr id="580" name="579 CuadroTexto"/>
        <xdr:cNvSpPr txBox="1"/>
      </xdr:nvSpPr>
      <xdr:spPr>
        <a:xfrm>
          <a:off x="0" y="339455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1158</xdr:row>
      <xdr:rowOff>0</xdr:rowOff>
    </xdr:from>
    <xdr:ext cx="184731" cy="400619"/>
    <xdr:sp macro="" textlink="">
      <xdr:nvSpPr>
        <xdr:cNvPr id="581" name="1 CuadroTexto"/>
        <xdr:cNvSpPr txBox="1"/>
      </xdr:nvSpPr>
      <xdr:spPr>
        <a:xfrm>
          <a:off x="0" y="339455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1159</xdr:row>
      <xdr:rowOff>0</xdr:rowOff>
    </xdr:from>
    <xdr:ext cx="184731" cy="264560"/>
    <xdr:sp macro="" textlink="">
      <xdr:nvSpPr>
        <xdr:cNvPr id="582" name="58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1159</xdr:row>
      <xdr:rowOff>0</xdr:rowOff>
    </xdr:from>
    <xdr:ext cx="184731" cy="264560"/>
    <xdr:sp macro="" textlink="">
      <xdr:nvSpPr>
        <xdr:cNvPr id="58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1163</xdr:row>
      <xdr:rowOff>0</xdr:rowOff>
    </xdr:from>
    <xdr:ext cx="184731" cy="264560"/>
    <xdr:sp macro="" textlink="">
      <xdr:nvSpPr>
        <xdr:cNvPr id="584" name="58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1163</xdr:row>
      <xdr:rowOff>0</xdr:rowOff>
    </xdr:from>
    <xdr:ext cx="184731" cy="264560"/>
    <xdr:sp macro="" textlink="">
      <xdr:nvSpPr>
        <xdr:cNvPr id="58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1164</xdr:row>
      <xdr:rowOff>0</xdr:rowOff>
    </xdr:from>
    <xdr:ext cx="184731" cy="264560"/>
    <xdr:sp macro="" textlink="">
      <xdr:nvSpPr>
        <xdr:cNvPr id="586" name="58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1164</xdr:row>
      <xdr:rowOff>0</xdr:rowOff>
    </xdr:from>
    <xdr:ext cx="184731" cy="264560"/>
    <xdr:sp macro="" textlink="">
      <xdr:nvSpPr>
        <xdr:cNvPr id="58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1165</xdr:row>
      <xdr:rowOff>0</xdr:rowOff>
    </xdr:from>
    <xdr:ext cx="184731" cy="264560"/>
    <xdr:sp macro="" textlink="">
      <xdr:nvSpPr>
        <xdr:cNvPr id="588" name="58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1165</xdr:row>
      <xdr:rowOff>0</xdr:rowOff>
    </xdr:from>
    <xdr:ext cx="184731" cy="264560"/>
    <xdr:sp macro="" textlink="">
      <xdr:nvSpPr>
        <xdr:cNvPr id="58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1166</xdr:row>
      <xdr:rowOff>0</xdr:rowOff>
    </xdr:from>
    <xdr:ext cx="184731" cy="264560"/>
    <xdr:sp macro="" textlink="">
      <xdr:nvSpPr>
        <xdr:cNvPr id="590" name="58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1166</xdr:row>
      <xdr:rowOff>0</xdr:rowOff>
    </xdr:from>
    <xdr:ext cx="184731" cy="264560"/>
    <xdr:sp macro="" textlink="">
      <xdr:nvSpPr>
        <xdr:cNvPr id="59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1170</xdr:row>
      <xdr:rowOff>0</xdr:rowOff>
    </xdr:from>
    <xdr:ext cx="184731" cy="264560"/>
    <xdr:sp macro="" textlink="">
      <xdr:nvSpPr>
        <xdr:cNvPr id="592" name="59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1170</xdr:row>
      <xdr:rowOff>0</xdr:rowOff>
    </xdr:from>
    <xdr:ext cx="184731" cy="264560"/>
    <xdr:sp macro="" textlink="">
      <xdr:nvSpPr>
        <xdr:cNvPr id="59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1171</xdr:row>
      <xdr:rowOff>0</xdr:rowOff>
    </xdr:from>
    <xdr:ext cx="184731" cy="264560"/>
    <xdr:sp macro="" textlink="">
      <xdr:nvSpPr>
        <xdr:cNvPr id="594" name="59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1171</xdr:row>
      <xdr:rowOff>0</xdr:rowOff>
    </xdr:from>
    <xdr:ext cx="184731" cy="264560"/>
    <xdr:sp macro="" textlink="">
      <xdr:nvSpPr>
        <xdr:cNvPr id="59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1178</xdr:row>
      <xdr:rowOff>0</xdr:rowOff>
    </xdr:from>
    <xdr:ext cx="184731" cy="264560"/>
    <xdr:sp macro="" textlink="">
      <xdr:nvSpPr>
        <xdr:cNvPr id="596" name="59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1178</xdr:row>
      <xdr:rowOff>0</xdr:rowOff>
    </xdr:from>
    <xdr:ext cx="184731" cy="264560"/>
    <xdr:sp macro="" textlink="">
      <xdr:nvSpPr>
        <xdr:cNvPr id="59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1179</xdr:row>
      <xdr:rowOff>0</xdr:rowOff>
    </xdr:from>
    <xdr:ext cx="184731" cy="264560"/>
    <xdr:sp macro="" textlink="">
      <xdr:nvSpPr>
        <xdr:cNvPr id="598" name="59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1179</xdr:row>
      <xdr:rowOff>0</xdr:rowOff>
    </xdr:from>
    <xdr:ext cx="184731" cy="264560"/>
    <xdr:sp macro="" textlink="">
      <xdr:nvSpPr>
        <xdr:cNvPr id="59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1183</xdr:row>
      <xdr:rowOff>0</xdr:rowOff>
    </xdr:from>
    <xdr:ext cx="184731" cy="264560"/>
    <xdr:sp macro="" textlink="">
      <xdr:nvSpPr>
        <xdr:cNvPr id="600" name="59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1183</xdr:row>
      <xdr:rowOff>0</xdr:rowOff>
    </xdr:from>
    <xdr:ext cx="184731" cy="264560"/>
    <xdr:sp macro="" textlink="">
      <xdr:nvSpPr>
        <xdr:cNvPr id="60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1184</xdr:row>
      <xdr:rowOff>0</xdr:rowOff>
    </xdr:from>
    <xdr:ext cx="184731" cy="264560"/>
    <xdr:sp macro="" textlink="">
      <xdr:nvSpPr>
        <xdr:cNvPr id="602" name="60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1184</xdr:row>
      <xdr:rowOff>0</xdr:rowOff>
    </xdr:from>
    <xdr:ext cx="184731" cy="264560"/>
    <xdr:sp macro="" textlink="">
      <xdr:nvSpPr>
        <xdr:cNvPr id="60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1152</xdr:row>
      <xdr:rowOff>0</xdr:rowOff>
    </xdr:from>
    <xdr:ext cx="184731" cy="264560"/>
    <xdr:sp macro="" textlink="">
      <xdr:nvSpPr>
        <xdr:cNvPr id="604" name="603 CuadroTexto"/>
        <xdr:cNvSpPr txBox="1"/>
      </xdr:nvSpPr>
      <xdr:spPr>
        <a:xfrm>
          <a:off x="0" y="33799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1152</xdr:row>
      <xdr:rowOff>0</xdr:rowOff>
    </xdr:from>
    <xdr:ext cx="184731" cy="264560"/>
    <xdr:sp macro="" textlink="">
      <xdr:nvSpPr>
        <xdr:cNvPr id="605" name="1 CuadroTexto"/>
        <xdr:cNvSpPr txBox="1"/>
      </xdr:nvSpPr>
      <xdr:spPr>
        <a:xfrm>
          <a:off x="0" y="33799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1153</xdr:row>
      <xdr:rowOff>0</xdr:rowOff>
    </xdr:from>
    <xdr:ext cx="184731" cy="264560"/>
    <xdr:sp macro="" textlink="">
      <xdr:nvSpPr>
        <xdr:cNvPr id="606" name="60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1153</xdr:row>
      <xdr:rowOff>0</xdr:rowOff>
    </xdr:from>
    <xdr:ext cx="184731" cy="264560"/>
    <xdr:sp macro="" textlink="">
      <xdr:nvSpPr>
        <xdr:cNvPr id="60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1157</xdr:row>
      <xdr:rowOff>0</xdr:rowOff>
    </xdr:from>
    <xdr:ext cx="184731" cy="309913"/>
    <xdr:sp macro="" textlink="">
      <xdr:nvSpPr>
        <xdr:cNvPr id="608" name="60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1157</xdr:row>
      <xdr:rowOff>0</xdr:rowOff>
    </xdr:from>
    <xdr:ext cx="184731" cy="309913"/>
    <xdr:sp macro="" textlink="">
      <xdr:nvSpPr>
        <xdr:cNvPr id="60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1158</xdr:row>
      <xdr:rowOff>0</xdr:rowOff>
    </xdr:from>
    <xdr:ext cx="184731" cy="400619"/>
    <xdr:sp macro="" textlink="">
      <xdr:nvSpPr>
        <xdr:cNvPr id="610" name="609 CuadroTexto"/>
        <xdr:cNvSpPr txBox="1"/>
      </xdr:nvSpPr>
      <xdr:spPr>
        <a:xfrm>
          <a:off x="0" y="339455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1158</xdr:row>
      <xdr:rowOff>0</xdr:rowOff>
    </xdr:from>
    <xdr:ext cx="184731" cy="400619"/>
    <xdr:sp macro="" textlink="">
      <xdr:nvSpPr>
        <xdr:cNvPr id="611" name="1 CuadroTexto"/>
        <xdr:cNvSpPr txBox="1"/>
      </xdr:nvSpPr>
      <xdr:spPr>
        <a:xfrm>
          <a:off x="0" y="339455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1165</xdr:row>
      <xdr:rowOff>0</xdr:rowOff>
    </xdr:from>
    <xdr:ext cx="184731" cy="264560"/>
    <xdr:sp macro="" textlink="">
      <xdr:nvSpPr>
        <xdr:cNvPr id="612" name="61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1165</xdr:row>
      <xdr:rowOff>0</xdr:rowOff>
    </xdr:from>
    <xdr:ext cx="184731" cy="264560"/>
    <xdr:sp macro="" textlink="">
      <xdr:nvSpPr>
        <xdr:cNvPr id="61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1166</xdr:row>
      <xdr:rowOff>0</xdr:rowOff>
    </xdr:from>
    <xdr:ext cx="184731" cy="264560"/>
    <xdr:sp macro="" textlink="">
      <xdr:nvSpPr>
        <xdr:cNvPr id="614" name="61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1166</xdr:row>
      <xdr:rowOff>0</xdr:rowOff>
    </xdr:from>
    <xdr:ext cx="184731" cy="264560"/>
    <xdr:sp macro="" textlink="">
      <xdr:nvSpPr>
        <xdr:cNvPr id="61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1170</xdr:row>
      <xdr:rowOff>0</xdr:rowOff>
    </xdr:from>
    <xdr:ext cx="184731" cy="264560"/>
    <xdr:sp macro="" textlink="">
      <xdr:nvSpPr>
        <xdr:cNvPr id="616" name="61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1170</xdr:row>
      <xdr:rowOff>0</xdr:rowOff>
    </xdr:from>
    <xdr:ext cx="184731" cy="264560"/>
    <xdr:sp macro="" textlink="">
      <xdr:nvSpPr>
        <xdr:cNvPr id="61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1171</xdr:row>
      <xdr:rowOff>0</xdr:rowOff>
    </xdr:from>
    <xdr:ext cx="184731" cy="264560"/>
    <xdr:sp macro="" textlink="">
      <xdr:nvSpPr>
        <xdr:cNvPr id="618" name="61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1171</xdr:row>
      <xdr:rowOff>0</xdr:rowOff>
    </xdr:from>
    <xdr:ext cx="184731" cy="264560"/>
    <xdr:sp macro="" textlink="">
      <xdr:nvSpPr>
        <xdr:cNvPr id="61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1172</xdr:row>
      <xdr:rowOff>0</xdr:rowOff>
    </xdr:from>
    <xdr:ext cx="184731" cy="264560"/>
    <xdr:sp macro="" textlink="">
      <xdr:nvSpPr>
        <xdr:cNvPr id="620" name="61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1172</xdr:row>
      <xdr:rowOff>0</xdr:rowOff>
    </xdr:from>
    <xdr:ext cx="184731" cy="264560"/>
    <xdr:sp macro="" textlink="">
      <xdr:nvSpPr>
        <xdr:cNvPr id="62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1173</xdr:row>
      <xdr:rowOff>0</xdr:rowOff>
    </xdr:from>
    <xdr:ext cx="184731" cy="264560"/>
    <xdr:sp macro="" textlink="">
      <xdr:nvSpPr>
        <xdr:cNvPr id="622" name="62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1173</xdr:row>
      <xdr:rowOff>0</xdr:rowOff>
    </xdr:from>
    <xdr:ext cx="184731" cy="264560"/>
    <xdr:sp macro="" textlink="">
      <xdr:nvSpPr>
        <xdr:cNvPr id="62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184731" cy="264560"/>
    <xdr:sp macro="" textlink="">
      <xdr:nvSpPr>
        <xdr:cNvPr id="624" name="623 CuadroTexto"/>
        <xdr:cNvSpPr txBox="1"/>
      </xdr:nvSpPr>
      <xdr:spPr>
        <a:xfrm>
          <a:off x="0" y="3438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184731" cy="264560"/>
    <xdr:sp macro="" textlink="">
      <xdr:nvSpPr>
        <xdr:cNvPr id="625" name="1 CuadroTexto"/>
        <xdr:cNvSpPr txBox="1"/>
      </xdr:nvSpPr>
      <xdr:spPr>
        <a:xfrm>
          <a:off x="0" y="3438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1178</xdr:row>
      <xdr:rowOff>0</xdr:rowOff>
    </xdr:from>
    <xdr:ext cx="184731" cy="264560"/>
    <xdr:sp macro="" textlink="">
      <xdr:nvSpPr>
        <xdr:cNvPr id="626" name="62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1178</xdr:row>
      <xdr:rowOff>0</xdr:rowOff>
    </xdr:from>
    <xdr:ext cx="184731" cy="264560"/>
    <xdr:sp macro="" textlink="">
      <xdr:nvSpPr>
        <xdr:cNvPr id="62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1185</xdr:row>
      <xdr:rowOff>0</xdr:rowOff>
    </xdr:from>
    <xdr:ext cx="184731" cy="264560"/>
    <xdr:sp macro="" textlink="">
      <xdr:nvSpPr>
        <xdr:cNvPr id="628" name="62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1185</xdr:row>
      <xdr:rowOff>0</xdr:rowOff>
    </xdr:from>
    <xdr:ext cx="184731" cy="264560"/>
    <xdr:sp macro="" textlink="">
      <xdr:nvSpPr>
        <xdr:cNvPr id="62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1186</xdr:row>
      <xdr:rowOff>0</xdr:rowOff>
    </xdr:from>
    <xdr:ext cx="184731" cy="264560"/>
    <xdr:sp macro="" textlink="">
      <xdr:nvSpPr>
        <xdr:cNvPr id="630" name="629 CuadroTexto"/>
        <xdr:cNvSpPr txBox="1"/>
      </xdr:nvSpPr>
      <xdr:spPr>
        <a:xfrm>
          <a:off x="0" y="3456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1186</xdr:row>
      <xdr:rowOff>0</xdr:rowOff>
    </xdr:from>
    <xdr:ext cx="184731" cy="264560"/>
    <xdr:sp macro="" textlink="">
      <xdr:nvSpPr>
        <xdr:cNvPr id="631" name="1 CuadroTexto"/>
        <xdr:cNvSpPr txBox="1"/>
      </xdr:nvSpPr>
      <xdr:spPr>
        <a:xfrm>
          <a:off x="0" y="3456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1190</xdr:row>
      <xdr:rowOff>0</xdr:rowOff>
    </xdr:from>
    <xdr:ext cx="184731" cy="264560"/>
    <xdr:sp macro="" textlink="">
      <xdr:nvSpPr>
        <xdr:cNvPr id="632" name="63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1190</xdr:row>
      <xdr:rowOff>0</xdr:rowOff>
    </xdr:from>
    <xdr:ext cx="184731" cy="264560"/>
    <xdr:sp macro="" textlink="">
      <xdr:nvSpPr>
        <xdr:cNvPr id="63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1191</xdr:row>
      <xdr:rowOff>0</xdr:rowOff>
    </xdr:from>
    <xdr:ext cx="184731" cy="264560"/>
    <xdr:sp macro="" textlink="">
      <xdr:nvSpPr>
        <xdr:cNvPr id="634" name="63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1191</xdr:row>
      <xdr:rowOff>0</xdr:rowOff>
    </xdr:from>
    <xdr:ext cx="184731" cy="264560"/>
    <xdr:sp macro="" textlink="">
      <xdr:nvSpPr>
        <xdr:cNvPr id="63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636" name="63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63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995</xdr:row>
      <xdr:rowOff>0</xdr:rowOff>
    </xdr:from>
    <xdr:ext cx="184731" cy="347707"/>
    <xdr:sp macro="" textlink="">
      <xdr:nvSpPr>
        <xdr:cNvPr id="638" name="63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995</xdr:row>
      <xdr:rowOff>0</xdr:rowOff>
    </xdr:from>
    <xdr:ext cx="184731" cy="347707"/>
    <xdr:sp macro="" textlink="">
      <xdr:nvSpPr>
        <xdr:cNvPr id="63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1001</xdr:row>
      <xdr:rowOff>0</xdr:rowOff>
    </xdr:from>
    <xdr:ext cx="184731" cy="309913"/>
    <xdr:sp macro="" textlink="">
      <xdr:nvSpPr>
        <xdr:cNvPr id="640" name="63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1001</xdr:row>
      <xdr:rowOff>0</xdr:rowOff>
    </xdr:from>
    <xdr:ext cx="184731" cy="309913"/>
    <xdr:sp macro="" textlink="">
      <xdr:nvSpPr>
        <xdr:cNvPr id="64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1002</xdr:row>
      <xdr:rowOff>0</xdr:rowOff>
    </xdr:from>
    <xdr:ext cx="184731" cy="400619"/>
    <xdr:sp macro="" textlink="">
      <xdr:nvSpPr>
        <xdr:cNvPr id="642" name="641 CuadroTexto"/>
        <xdr:cNvSpPr txBox="1"/>
      </xdr:nvSpPr>
      <xdr:spPr>
        <a:xfrm>
          <a:off x="0" y="293187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1002</xdr:row>
      <xdr:rowOff>0</xdr:rowOff>
    </xdr:from>
    <xdr:ext cx="184731" cy="400619"/>
    <xdr:sp macro="" textlink="">
      <xdr:nvSpPr>
        <xdr:cNvPr id="643" name="1 CuadroTexto"/>
        <xdr:cNvSpPr txBox="1"/>
      </xdr:nvSpPr>
      <xdr:spPr>
        <a:xfrm>
          <a:off x="0" y="293187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309913"/>
    <xdr:sp macro="" textlink="">
      <xdr:nvSpPr>
        <xdr:cNvPr id="644" name="643 CuadroTexto"/>
        <xdr:cNvSpPr txBox="1"/>
      </xdr:nvSpPr>
      <xdr:spPr>
        <a:xfrm>
          <a:off x="0" y="29446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309913"/>
    <xdr:sp macro="" textlink="">
      <xdr:nvSpPr>
        <xdr:cNvPr id="645" name="1 CuadroTexto"/>
        <xdr:cNvSpPr txBox="1"/>
      </xdr:nvSpPr>
      <xdr:spPr>
        <a:xfrm>
          <a:off x="0" y="29446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1007</xdr:row>
      <xdr:rowOff>0</xdr:rowOff>
    </xdr:from>
    <xdr:ext cx="184731" cy="400619"/>
    <xdr:sp macro="" textlink="">
      <xdr:nvSpPr>
        <xdr:cNvPr id="646" name="645 CuadroTexto"/>
        <xdr:cNvSpPr txBox="1"/>
      </xdr:nvSpPr>
      <xdr:spPr>
        <a:xfrm>
          <a:off x="0" y="294650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1007</xdr:row>
      <xdr:rowOff>0</xdr:rowOff>
    </xdr:from>
    <xdr:ext cx="184731" cy="400619"/>
    <xdr:sp macro="" textlink="">
      <xdr:nvSpPr>
        <xdr:cNvPr id="647" name="1 CuadroTexto"/>
        <xdr:cNvSpPr txBox="1"/>
      </xdr:nvSpPr>
      <xdr:spPr>
        <a:xfrm>
          <a:off x="0" y="294650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400619"/>
    <xdr:sp macro="" textlink="">
      <xdr:nvSpPr>
        <xdr:cNvPr id="648" name="647 CuadroTexto"/>
        <xdr:cNvSpPr txBox="1"/>
      </xdr:nvSpPr>
      <xdr:spPr>
        <a:xfrm>
          <a:off x="0" y="295015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400619"/>
    <xdr:sp macro="" textlink="">
      <xdr:nvSpPr>
        <xdr:cNvPr id="649" name="1 CuadroTexto"/>
        <xdr:cNvSpPr txBox="1"/>
      </xdr:nvSpPr>
      <xdr:spPr>
        <a:xfrm>
          <a:off x="0" y="295015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400619"/>
    <xdr:sp macro="" textlink="">
      <xdr:nvSpPr>
        <xdr:cNvPr id="650" name="649 CuadroTexto"/>
        <xdr:cNvSpPr txBox="1"/>
      </xdr:nvSpPr>
      <xdr:spPr>
        <a:xfrm>
          <a:off x="0" y="29538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400619"/>
    <xdr:sp macro="" textlink="">
      <xdr:nvSpPr>
        <xdr:cNvPr id="651" name="1 CuadroTexto"/>
        <xdr:cNvSpPr txBox="1"/>
      </xdr:nvSpPr>
      <xdr:spPr>
        <a:xfrm>
          <a:off x="0" y="29538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1015</xdr:row>
      <xdr:rowOff>0</xdr:rowOff>
    </xdr:from>
    <xdr:ext cx="184731" cy="400619"/>
    <xdr:sp macro="" textlink="">
      <xdr:nvSpPr>
        <xdr:cNvPr id="652" name="651 CuadroTexto"/>
        <xdr:cNvSpPr txBox="1"/>
      </xdr:nvSpPr>
      <xdr:spPr>
        <a:xfrm>
          <a:off x="0" y="297576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1015</xdr:row>
      <xdr:rowOff>0</xdr:rowOff>
    </xdr:from>
    <xdr:ext cx="184731" cy="400619"/>
    <xdr:sp macro="" textlink="">
      <xdr:nvSpPr>
        <xdr:cNvPr id="653" name="1 CuadroTexto"/>
        <xdr:cNvSpPr txBox="1"/>
      </xdr:nvSpPr>
      <xdr:spPr>
        <a:xfrm>
          <a:off x="0" y="297576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400619"/>
    <xdr:sp macro="" textlink="">
      <xdr:nvSpPr>
        <xdr:cNvPr id="654" name="653 CuadroTexto"/>
        <xdr:cNvSpPr txBox="1"/>
      </xdr:nvSpPr>
      <xdr:spPr>
        <a:xfrm>
          <a:off x="0" y="2979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400619"/>
    <xdr:sp macro="" textlink="">
      <xdr:nvSpPr>
        <xdr:cNvPr id="655" name="1 CuadroTexto"/>
        <xdr:cNvSpPr txBox="1"/>
      </xdr:nvSpPr>
      <xdr:spPr>
        <a:xfrm>
          <a:off x="0" y="2979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400619"/>
    <xdr:sp macro="" textlink="">
      <xdr:nvSpPr>
        <xdr:cNvPr id="656" name="655 CuadroTexto"/>
        <xdr:cNvSpPr txBox="1"/>
      </xdr:nvSpPr>
      <xdr:spPr>
        <a:xfrm>
          <a:off x="0" y="299587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400619"/>
    <xdr:sp macro="" textlink="">
      <xdr:nvSpPr>
        <xdr:cNvPr id="657" name="1 CuadroTexto"/>
        <xdr:cNvSpPr txBox="1"/>
      </xdr:nvSpPr>
      <xdr:spPr>
        <a:xfrm>
          <a:off x="0" y="299587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400619"/>
    <xdr:sp macro="" textlink="">
      <xdr:nvSpPr>
        <xdr:cNvPr id="658" name="657 CuadroTexto"/>
        <xdr:cNvSpPr txBox="1"/>
      </xdr:nvSpPr>
      <xdr:spPr>
        <a:xfrm>
          <a:off x="0" y="299953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400619"/>
    <xdr:sp macro="" textlink="">
      <xdr:nvSpPr>
        <xdr:cNvPr id="659" name="1 CuadroTexto"/>
        <xdr:cNvSpPr txBox="1"/>
      </xdr:nvSpPr>
      <xdr:spPr>
        <a:xfrm>
          <a:off x="0" y="299953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660" name="659 CuadroTexto"/>
        <xdr:cNvSpPr txBox="1"/>
      </xdr:nvSpPr>
      <xdr:spPr>
        <a:xfrm>
          <a:off x="0" y="30105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661" name="1 CuadroTexto"/>
        <xdr:cNvSpPr txBox="1"/>
      </xdr:nvSpPr>
      <xdr:spPr>
        <a:xfrm>
          <a:off x="0" y="30105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662" name="661 CuadroTexto"/>
        <xdr:cNvSpPr txBox="1"/>
      </xdr:nvSpPr>
      <xdr:spPr>
        <a:xfrm>
          <a:off x="0" y="301233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663" name="1 CuadroTexto"/>
        <xdr:cNvSpPr txBox="1"/>
      </xdr:nvSpPr>
      <xdr:spPr>
        <a:xfrm>
          <a:off x="0" y="301233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996</xdr:row>
      <xdr:rowOff>0</xdr:rowOff>
    </xdr:from>
    <xdr:ext cx="184731" cy="264560"/>
    <xdr:sp macro="" textlink="">
      <xdr:nvSpPr>
        <xdr:cNvPr id="664" name="663 CuadroTexto"/>
        <xdr:cNvSpPr txBox="1"/>
      </xdr:nvSpPr>
      <xdr:spPr>
        <a:xfrm>
          <a:off x="0" y="29190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996</xdr:row>
      <xdr:rowOff>0</xdr:rowOff>
    </xdr:from>
    <xdr:ext cx="184731" cy="264560"/>
    <xdr:sp macro="" textlink="">
      <xdr:nvSpPr>
        <xdr:cNvPr id="665" name="1 CuadroTexto"/>
        <xdr:cNvSpPr txBox="1"/>
      </xdr:nvSpPr>
      <xdr:spPr>
        <a:xfrm>
          <a:off x="0" y="29190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666" name="66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66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1001</xdr:row>
      <xdr:rowOff>0</xdr:rowOff>
    </xdr:from>
    <xdr:ext cx="184731" cy="309913"/>
    <xdr:sp macro="" textlink="">
      <xdr:nvSpPr>
        <xdr:cNvPr id="668" name="66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1001</xdr:row>
      <xdr:rowOff>0</xdr:rowOff>
    </xdr:from>
    <xdr:ext cx="184731" cy="309913"/>
    <xdr:sp macro="" textlink="">
      <xdr:nvSpPr>
        <xdr:cNvPr id="66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1001</xdr:row>
      <xdr:rowOff>0</xdr:rowOff>
    </xdr:from>
    <xdr:ext cx="184731" cy="309913"/>
    <xdr:sp macro="" textlink="">
      <xdr:nvSpPr>
        <xdr:cNvPr id="670" name="66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1001</xdr:row>
      <xdr:rowOff>0</xdr:rowOff>
    </xdr:from>
    <xdr:ext cx="184731" cy="309913"/>
    <xdr:sp macro="" textlink="">
      <xdr:nvSpPr>
        <xdr:cNvPr id="67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400619"/>
    <xdr:sp macro="" textlink="">
      <xdr:nvSpPr>
        <xdr:cNvPr id="672" name="671 CuadroTexto"/>
        <xdr:cNvSpPr txBox="1"/>
      </xdr:nvSpPr>
      <xdr:spPr>
        <a:xfrm>
          <a:off x="0" y="295015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400619"/>
    <xdr:sp macro="" textlink="">
      <xdr:nvSpPr>
        <xdr:cNvPr id="673" name="1 CuadroTexto"/>
        <xdr:cNvSpPr txBox="1"/>
      </xdr:nvSpPr>
      <xdr:spPr>
        <a:xfrm>
          <a:off x="0" y="295015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400619"/>
    <xdr:sp macro="" textlink="">
      <xdr:nvSpPr>
        <xdr:cNvPr id="674" name="673 CuadroTexto"/>
        <xdr:cNvSpPr txBox="1"/>
      </xdr:nvSpPr>
      <xdr:spPr>
        <a:xfrm>
          <a:off x="0" y="29538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400619"/>
    <xdr:sp macro="" textlink="">
      <xdr:nvSpPr>
        <xdr:cNvPr id="675" name="1 CuadroTexto"/>
        <xdr:cNvSpPr txBox="1"/>
      </xdr:nvSpPr>
      <xdr:spPr>
        <a:xfrm>
          <a:off x="0" y="29538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1015</xdr:row>
      <xdr:rowOff>0</xdr:rowOff>
    </xdr:from>
    <xdr:ext cx="184731" cy="400619"/>
    <xdr:sp macro="" textlink="">
      <xdr:nvSpPr>
        <xdr:cNvPr id="676" name="675 CuadroTexto"/>
        <xdr:cNvSpPr txBox="1"/>
      </xdr:nvSpPr>
      <xdr:spPr>
        <a:xfrm>
          <a:off x="0" y="297576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1015</xdr:row>
      <xdr:rowOff>0</xdr:rowOff>
    </xdr:from>
    <xdr:ext cx="184731" cy="400619"/>
    <xdr:sp macro="" textlink="">
      <xdr:nvSpPr>
        <xdr:cNvPr id="677" name="1 CuadroTexto"/>
        <xdr:cNvSpPr txBox="1"/>
      </xdr:nvSpPr>
      <xdr:spPr>
        <a:xfrm>
          <a:off x="0" y="297576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400619"/>
    <xdr:sp macro="" textlink="">
      <xdr:nvSpPr>
        <xdr:cNvPr id="678" name="677 CuadroTexto"/>
        <xdr:cNvSpPr txBox="1"/>
      </xdr:nvSpPr>
      <xdr:spPr>
        <a:xfrm>
          <a:off x="0" y="2979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400619"/>
    <xdr:sp macro="" textlink="">
      <xdr:nvSpPr>
        <xdr:cNvPr id="679" name="1 CuadroTexto"/>
        <xdr:cNvSpPr txBox="1"/>
      </xdr:nvSpPr>
      <xdr:spPr>
        <a:xfrm>
          <a:off x="0" y="2979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680" name="67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68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682" name="68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68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309913"/>
    <xdr:sp macro="" textlink="">
      <xdr:nvSpPr>
        <xdr:cNvPr id="684" name="683 CuadroTexto"/>
        <xdr:cNvSpPr txBox="1"/>
      </xdr:nvSpPr>
      <xdr:spPr>
        <a:xfrm>
          <a:off x="0" y="29922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309913"/>
    <xdr:sp macro="" textlink="">
      <xdr:nvSpPr>
        <xdr:cNvPr id="685" name="1 CuadroTexto"/>
        <xdr:cNvSpPr txBox="1"/>
      </xdr:nvSpPr>
      <xdr:spPr>
        <a:xfrm>
          <a:off x="0" y="29922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400619"/>
    <xdr:sp macro="" textlink="">
      <xdr:nvSpPr>
        <xdr:cNvPr id="686" name="685 CuadroTexto"/>
        <xdr:cNvSpPr txBox="1"/>
      </xdr:nvSpPr>
      <xdr:spPr>
        <a:xfrm>
          <a:off x="0" y="299587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400619"/>
    <xdr:sp macro="" textlink="">
      <xdr:nvSpPr>
        <xdr:cNvPr id="687" name="1 CuadroTexto"/>
        <xdr:cNvSpPr txBox="1"/>
      </xdr:nvSpPr>
      <xdr:spPr>
        <a:xfrm>
          <a:off x="0" y="299587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688" name="68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68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1030</xdr:row>
      <xdr:rowOff>0</xdr:rowOff>
    </xdr:from>
    <xdr:ext cx="184731" cy="264560"/>
    <xdr:sp macro="" textlink="">
      <xdr:nvSpPr>
        <xdr:cNvPr id="690" name="689 CuadroTexto"/>
        <xdr:cNvSpPr txBox="1"/>
      </xdr:nvSpPr>
      <xdr:spPr>
        <a:xfrm>
          <a:off x="0" y="30159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1030</xdr:row>
      <xdr:rowOff>0</xdr:rowOff>
    </xdr:from>
    <xdr:ext cx="184731" cy="264560"/>
    <xdr:sp macro="" textlink="">
      <xdr:nvSpPr>
        <xdr:cNvPr id="691" name="1 CuadroTexto"/>
        <xdr:cNvSpPr txBox="1"/>
      </xdr:nvSpPr>
      <xdr:spPr>
        <a:xfrm>
          <a:off x="0" y="30159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400619"/>
    <xdr:sp macro="" textlink="">
      <xdr:nvSpPr>
        <xdr:cNvPr id="692" name="691 CuadroTexto"/>
        <xdr:cNvSpPr txBox="1"/>
      </xdr:nvSpPr>
      <xdr:spPr>
        <a:xfrm>
          <a:off x="0" y="30269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400619"/>
    <xdr:sp macro="" textlink="">
      <xdr:nvSpPr>
        <xdr:cNvPr id="693" name="1 CuadroTexto"/>
        <xdr:cNvSpPr txBox="1"/>
      </xdr:nvSpPr>
      <xdr:spPr>
        <a:xfrm>
          <a:off x="0" y="30269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400619"/>
    <xdr:sp macro="" textlink="">
      <xdr:nvSpPr>
        <xdr:cNvPr id="694" name="693 CuadroTexto"/>
        <xdr:cNvSpPr txBox="1"/>
      </xdr:nvSpPr>
      <xdr:spPr>
        <a:xfrm>
          <a:off x="0" y="303062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400619"/>
    <xdr:sp macro="" textlink="">
      <xdr:nvSpPr>
        <xdr:cNvPr id="695" name="1 CuadroTexto"/>
        <xdr:cNvSpPr txBox="1"/>
      </xdr:nvSpPr>
      <xdr:spPr>
        <a:xfrm>
          <a:off x="0" y="303062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400619"/>
    <xdr:sp macro="" textlink="">
      <xdr:nvSpPr>
        <xdr:cNvPr id="696" name="695 CuadroTexto"/>
        <xdr:cNvSpPr txBox="1"/>
      </xdr:nvSpPr>
      <xdr:spPr>
        <a:xfrm>
          <a:off x="0" y="299587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400619"/>
    <xdr:sp macro="" textlink="">
      <xdr:nvSpPr>
        <xdr:cNvPr id="697" name="1 CuadroTexto"/>
        <xdr:cNvSpPr txBox="1"/>
      </xdr:nvSpPr>
      <xdr:spPr>
        <a:xfrm>
          <a:off x="0" y="299587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400619"/>
    <xdr:sp macro="" textlink="">
      <xdr:nvSpPr>
        <xdr:cNvPr id="698" name="697 CuadroTexto"/>
        <xdr:cNvSpPr txBox="1"/>
      </xdr:nvSpPr>
      <xdr:spPr>
        <a:xfrm>
          <a:off x="0" y="299953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400619"/>
    <xdr:sp macro="" textlink="">
      <xdr:nvSpPr>
        <xdr:cNvPr id="699" name="1 CuadroTexto"/>
        <xdr:cNvSpPr txBox="1"/>
      </xdr:nvSpPr>
      <xdr:spPr>
        <a:xfrm>
          <a:off x="0" y="299953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700" name="699 CuadroTexto"/>
        <xdr:cNvSpPr txBox="1"/>
      </xdr:nvSpPr>
      <xdr:spPr>
        <a:xfrm>
          <a:off x="0" y="30105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701" name="1 CuadroTexto"/>
        <xdr:cNvSpPr txBox="1"/>
      </xdr:nvSpPr>
      <xdr:spPr>
        <a:xfrm>
          <a:off x="0" y="30105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702" name="701 CuadroTexto"/>
        <xdr:cNvSpPr txBox="1"/>
      </xdr:nvSpPr>
      <xdr:spPr>
        <a:xfrm>
          <a:off x="0" y="301233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703" name="1 CuadroTexto"/>
        <xdr:cNvSpPr txBox="1"/>
      </xdr:nvSpPr>
      <xdr:spPr>
        <a:xfrm>
          <a:off x="0" y="301233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400619"/>
    <xdr:sp macro="" textlink="">
      <xdr:nvSpPr>
        <xdr:cNvPr id="704" name="703 CuadroTexto"/>
        <xdr:cNvSpPr txBox="1"/>
      </xdr:nvSpPr>
      <xdr:spPr>
        <a:xfrm>
          <a:off x="0" y="303062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400619"/>
    <xdr:sp macro="" textlink="">
      <xdr:nvSpPr>
        <xdr:cNvPr id="705" name="1 CuadroTexto"/>
        <xdr:cNvSpPr txBox="1"/>
      </xdr:nvSpPr>
      <xdr:spPr>
        <a:xfrm>
          <a:off x="0" y="303062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1036</xdr:row>
      <xdr:rowOff>0</xdr:rowOff>
    </xdr:from>
    <xdr:ext cx="184731" cy="400619"/>
    <xdr:sp macro="" textlink="">
      <xdr:nvSpPr>
        <xdr:cNvPr id="706" name="705 CuadroTexto"/>
        <xdr:cNvSpPr txBox="1"/>
      </xdr:nvSpPr>
      <xdr:spPr>
        <a:xfrm>
          <a:off x="0" y="30342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1036</xdr:row>
      <xdr:rowOff>0</xdr:rowOff>
    </xdr:from>
    <xdr:ext cx="184731" cy="400619"/>
    <xdr:sp macro="" textlink="">
      <xdr:nvSpPr>
        <xdr:cNvPr id="707" name="1 CuadroTexto"/>
        <xdr:cNvSpPr txBox="1"/>
      </xdr:nvSpPr>
      <xdr:spPr>
        <a:xfrm>
          <a:off x="0" y="30342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1041</xdr:row>
      <xdr:rowOff>0</xdr:rowOff>
    </xdr:from>
    <xdr:ext cx="184731" cy="264560"/>
    <xdr:sp macro="" textlink="">
      <xdr:nvSpPr>
        <xdr:cNvPr id="708" name="70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1041</xdr:row>
      <xdr:rowOff>0</xdr:rowOff>
    </xdr:from>
    <xdr:ext cx="184731" cy="264560"/>
    <xdr:sp macro="" textlink="">
      <xdr:nvSpPr>
        <xdr:cNvPr id="70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1042</xdr:row>
      <xdr:rowOff>0</xdr:rowOff>
    </xdr:from>
    <xdr:ext cx="184731" cy="264560"/>
    <xdr:sp macro="" textlink="">
      <xdr:nvSpPr>
        <xdr:cNvPr id="710" name="70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1042</xdr:row>
      <xdr:rowOff>0</xdr:rowOff>
    </xdr:from>
    <xdr:ext cx="184731" cy="264560"/>
    <xdr:sp macro="" textlink="">
      <xdr:nvSpPr>
        <xdr:cNvPr id="71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1043</xdr:row>
      <xdr:rowOff>0</xdr:rowOff>
    </xdr:from>
    <xdr:ext cx="184731" cy="264560"/>
    <xdr:sp macro="" textlink="">
      <xdr:nvSpPr>
        <xdr:cNvPr id="712" name="71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1043</xdr:row>
      <xdr:rowOff>0</xdr:rowOff>
    </xdr:from>
    <xdr:ext cx="184731" cy="264560"/>
    <xdr:sp macro="" textlink="">
      <xdr:nvSpPr>
        <xdr:cNvPr id="71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1044</xdr:row>
      <xdr:rowOff>0</xdr:rowOff>
    </xdr:from>
    <xdr:ext cx="184731" cy="264560"/>
    <xdr:sp macro="" textlink="">
      <xdr:nvSpPr>
        <xdr:cNvPr id="714" name="71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1044</xdr:row>
      <xdr:rowOff>0</xdr:rowOff>
    </xdr:from>
    <xdr:ext cx="184731" cy="264560"/>
    <xdr:sp macro="" textlink="">
      <xdr:nvSpPr>
        <xdr:cNvPr id="71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1048</xdr:row>
      <xdr:rowOff>0</xdr:rowOff>
    </xdr:from>
    <xdr:ext cx="184731" cy="264560"/>
    <xdr:sp macro="" textlink="">
      <xdr:nvSpPr>
        <xdr:cNvPr id="716" name="71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1048</xdr:row>
      <xdr:rowOff>0</xdr:rowOff>
    </xdr:from>
    <xdr:ext cx="184731" cy="264560"/>
    <xdr:sp macro="" textlink="">
      <xdr:nvSpPr>
        <xdr:cNvPr id="71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1049</xdr:row>
      <xdr:rowOff>0</xdr:rowOff>
    </xdr:from>
    <xdr:ext cx="184731" cy="264560"/>
    <xdr:sp macro="" textlink="">
      <xdr:nvSpPr>
        <xdr:cNvPr id="718" name="71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1049</xdr:row>
      <xdr:rowOff>0</xdr:rowOff>
    </xdr:from>
    <xdr:ext cx="184731" cy="264560"/>
    <xdr:sp macro="" textlink="">
      <xdr:nvSpPr>
        <xdr:cNvPr id="71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1056</xdr:row>
      <xdr:rowOff>0</xdr:rowOff>
    </xdr:from>
    <xdr:ext cx="184731" cy="309913"/>
    <xdr:sp macro="" textlink="">
      <xdr:nvSpPr>
        <xdr:cNvPr id="720" name="719 CuadroTexto"/>
        <xdr:cNvSpPr txBox="1"/>
      </xdr:nvSpPr>
      <xdr:spPr>
        <a:xfrm>
          <a:off x="0" y="3080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1056</xdr:row>
      <xdr:rowOff>0</xdr:rowOff>
    </xdr:from>
    <xdr:ext cx="184731" cy="309913"/>
    <xdr:sp macro="" textlink="">
      <xdr:nvSpPr>
        <xdr:cNvPr id="721" name="1 CuadroTexto"/>
        <xdr:cNvSpPr txBox="1"/>
      </xdr:nvSpPr>
      <xdr:spPr>
        <a:xfrm>
          <a:off x="0" y="3080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1057</xdr:row>
      <xdr:rowOff>0</xdr:rowOff>
    </xdr:from>
    <xdr:ext cx="184731" cy="400619"/>
    <xdr:sp macro="" textlink="">
      <xdr:nvSpPr>
        <xdr:cNvPr id="722" name="721 CuadroTexto"/>
        <xdr:cNvSpPr txBox="1"/>
      </xdr:nvSpPr>
      <xdr:spPr>
        <a:xfrm>
          <a:off x="0" y="30818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1057</xdr:row>
      <xdr:rowOff>0</xdr:rowOff>
    </xdr:from>
    <xdr:ext cx="184731" cy="400619"/>
    <xdr:sp macro="" textlink="">
      <xdr:nvSpPr>
        <xdr:cNvPr id="723" name="1 CuadroTexto"/>
        <xdr:cNvSpPr txBox="1"/>
      </xdr:nvSpPr>
      <xdr:spPr>
        <a:xfrm>
          <a:off x="0" y="30818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1061</xdr:row>
      <xdr:rowOff>0</xdr:rowOff>
    </xdr:from>
    <xdr:ext cx="184731" cy="309913"/>
    <xdr:sp macro="" textlink="">
      <xdr:nvSpPr>
        <xdr:cNvPr id="724" name="723 CuadroTexto"/>
        <xdr:cNvSpPr txBox="1"/>
      </xdr:nvSpPr>
      <xdr:spPr>
        <a:xfrm>
          <a:off x="0" y="309646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1061</xdr:row>
      <xdr:rowOff>0</xdr:rowOff>
    </xdr:from>
    <xdr:ext cx="184731" cy="309913"/>
    <xdr:sp macro="" textlink="">
      <xdr:nvSpPr>
        <xdr:cNvPr id="725" name="1 CuadroTexto"/>
        <xdr:cNvSpPr txBox="1"/>
      </xdr:nvSpPr>
      <xdr:spPr>
        <a:xfrm>
          <a:off x="0" y="309646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1062</xdr:row>
      <xdr:rowOff>0</xdr:rowOff>
    </xdr:from>
    <xdr:ext cx="184731" cy="400619"/>
    <xdr:sp macro="" textlink="">
      <xdr:nvSpPr>
        <xdr:cNvPr id="726" name="725 CuadroTexto"/>
        <xdr:cNvSpPr txBox="1"/>
      </xdr:nvSpPr>
      <xdr:spPr>
        <a:xfrm>
          <a:off x="0" y="31001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1062</xdr:row>
      <xdr:rowOff>0</xdr:rowOff>
    </xdr:from>
    <xdr:ext cx="184731" cy="400619"/>
    <xdr:sp macro="" textlink="">
      <xdr:nvSpPr>
        <xdr:cNvPr id="727" name="1 CuadroTexto"/>
        <xdr:cNvSpPr txBox="1"/>
      </xdr:nvSpPr>
      <xdr:spPr>
        <a:xfrm>
          <a:off x="0" y="31001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728" name="72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1029</xdr:row>
      <xdr:rowOff>0</xdr:rowOff>
    </xdr:from>
    <xdr:ext cx="184731" cy="264560"/>
    <xdr:sp macro="" textlink="">
      <xdr:nvSpPr>
        <xdr:cNvPr id="72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1030</xdr:row>
      <xdr:rowOff>0</xdr:rowOff>
    </xdr:from>
    <xdr:ext cx="184731" cy="264560"/>
    <xdr:sp macro="" textlink="">
      <xdr:nvSpPr>
        <xdr:cNvPr id="730" name="729 CuadroTexto"/>
        <xdr:cNvSpPr txBox="1"/>
      </xdr:nvSpPr>
      <xdr:spPr>
        <a:xfrm>
          <a:off x="0" y="30159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1030</xdr:row>
      <xdr:rowOff>0</xdr:rowOff>
    </xdr:from>
    <xdr:ext cx="184731" cy="264560"/>
    <xdr:sp macro="" textlink="">
      <xdr:nvSpPr>
        <xdr:cNvPr id="731" name="1 CuadroTexto"/>
        <xdr:cNvSpPr txBox="1"/>
      </xdr:nvSpPr>
      <xdr:spPr>
        <a:xfrm>
          <a:off x="0" y="30159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400619"/>
    <xdr:sp macro="" textlink="">
      <xdr:nvSpPr>
        <xdr:cNvPr id="732" name="731 CuadroTexto"/>
        <xdr:cNvSpPr txBox="1"/>
      </xdr:nvSpPr>
      <xdr:spPr>
        <a:xfrm>
          <a:off x="0" y="30269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400619"/>
    <xdr:sp macro="" textlink="">
      <xdr:nvSpPr>
        <xdr:cNvPr id="733" name="1 CuadroTexto"/>
        <xdr:cNvSpPr txBox="1"/>
      </xdr:nvSpPr>
      <xdr:spPr>
        <a:xfrm>
          <a:off x="0" y="30269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400619"/>
    <xdr:sp macro="" textlink="">
      <xdr:nvSpPr>
        <xdr:cNvPr id="734" name="733 CuadroTexto"/>
        <xdr:cNvSpPr txBox="1"/>
      </xdr:nvSpPr>
      <xdr:spPr>
        <a:xfrm>
          <a:off x="0" y="303062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400619"/>
    <xdr:sp macro="" textlink="">
      <xdr:nvSpPr>
        <xdr:cNvPr id="735" name="1 CuadroTexto"/>
        <xdr:cNvSpPr txBox="1"/>
      </xdr:nvSpPr>
      <xdr:spPr>
        <a:xfrm>
          <a:off x="0" y="303062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1043</xdr:row>
      <xdr:rowOff>0</xdr:rowOff>
    </xdr:from>
    <xdr:ext cx="184731" cy="264560"/>
    <xdr:sp macro="" textlink="">
      <xdr:nvSpPr>
        <xdr:cNvPr id="736" name="73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1043</xdr:row>
      <xdr:rowOff>0</xdr:rowOff>
    </xdr:from>
    <xdr:ext cx="184731" cy="264560"/>
    <xdr:sp macro="" textlink="">
      <xdr:nvSpPr>
        <xdr:cNvPr id="73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1044</xdr:row>
      <xdr:rowOff>0</xdr:rowOff>
    </xdr:from>
    <xdr:ext cx="184731" cy="264560"/>
    <xdr:sp macro="" textlink="">
      <xdr:nvSpPr>
        <xdr:cNvPr id="738" name="73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1044</xdr:row>
      <xdr:rowOff>0</xdr:rowOff>
    </xdr:from>
    <xdr:ext cx="184731" cy="264560"/>
    <xdr:sp macro="" textlink="">
      <xdr:nvSpPr>
        <xdr:cNvPr id="73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1048</xdr:row>
      <xdr:rowOff>0</xdr:rowOff>
    </xdr:from>
    <xdr:ext cx="184731" cy="264560"/>
    <xdr:sp macro="" textlink="">
      <xdr:nvSpPr>
        <xdr:cNvPr id="740" name="73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1048</xdr:row>
      <xdr:rowOff>0</xdr:rowOff>
    </xdr:from>
    <xdr:ext cx="184731" cy="264560"/>
    <xdr:sp macro="" textlink="">
      <xdr:nvSpPr>
        <xdr:cNvPr id="74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1049</xdr:row>
      <xdr:rowOff>0</xdr:rowOff>
    </xdr:from>
    <xdr:ext cx="184731" cy="264560"/>
    <xdr:sp macro="" textlink="">
      <xdr:nvSpPr>
        <xdr:cNvPr id="742" name="74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1049</xdr:row>
      <xdr:rowOff>0</xdr:rowOff>
    </xdr:from>
    <xdr:ext cx="184731" cy="264560"/>
    <xdr:sp macro="" textlink="">
      <xdr:nvSpPr>
        <xdr:cNvPr id="74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1050</xdr:row>
      <xdr:rowOff>0</xdr:rowOff>
    </xdr:from>
    <xdr:ext cx="184731" cy="264560"/>
    <xdr:sp macro="" textlink="">
      <xdr:nvSpPr>
        <xdr:cNvPr id="744" name="74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1050</xdr:row>
      <xdr:rowOff>0</xdr:rowOff>
    </xdr:from>
    <xdr:ext cx="184731" cy="264560"/>
    <xdr:sp macro="" textlink="">
      <xdr:nvSpPr>
        <xdr:cNvPr id="74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1051</xdr:row>
      <xdr:rowOff>0</xdr:rowOff>
    </xdr:from>
    <xdr:ext cx="184731" cy="309913"/>
    <xdr:sp macro="" textlink="">
      <xdr:nvSpPr>
        <xdr:cNvPr id="746" name="745 CuadroTexto"/>
        <xdr:cNvSpPr txBox="1"/>
      </xdr:nvSpPr>
      <xdr:spPr>
        <a:xfrm>
          <a:off x="0" y="306720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1051</xdr:row>
      <xdr:rowOff>0</xdr:rowOff>
    </xdr:from>
    <xdr:ext cx="184731" cy="309913"/>
    <xdr:sp macro="" textlink="">
      <xdr:nvSpPr>
        <xdr:cNvPr id="747" name="1 CuadroTexto"/>
        <xdr:cNvSpPr txBox="1"/>
      </xdr:nvSpPr>
      <xdr:spPr>
        <a:xfrm>
          <a:off x="0" y="306720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1055</xdr:row>
      <xdr:rowOff>0</xdr:rowOff>
    </xdr:from>
    <xdr:ext cx="184731" cy="264560"/>
    <xdr:sp macro="" textlink="">
      <xdr:nvSpPr>
        <xdr:cNvPr id="748" name="74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1055</xdr:row>
      <xdr:rowOff>0</xdr:rowOff>
    </xdr:from>
    <xdr:ext cx="184731" cy="264560"/>
    <xdr:sp macro="" textlink="">
      <xdr:nvSpPr>
        <xdr:cNvPr id="74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1056</xdr:row>
      <xdr:rowOff>0</xdr:rowOff>
    </xdr:from>
    <xdr:ext cx="184731" cy="309913"/>
    <xdr:sp macro="" textlink="">
      <xdr:nvSpPr>
        <xdr:cNvPr id="750" name="749 CuadroTexto"/>
        <xdr:cNvSpPr txBox="1"/>
      </xdr:nvSpPr>
      <xdr:spPr>
        <a:xfrm>
          <a:off x="0" y="3080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1056</xdr:row>
      <xdr:rowOff>0</xdr:rowOff>
    </xdr:from>
    <xdr:ext cx="184731" cy="309913"/>
    <xdr:sp macro="" textlink="">
      <xdr:nvSpPr>
        <xdr:cNvPr id="751" name="1 CuadroTexto"/>
        <xdr:cNvSpPr txBox="1"/>
      </xdr:nvSpPr>
      <xdr:spPr>
        <a:xfrm>
          <a:off x="0" y="3080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1063</xdr:row>
      <xdr:rowOff>0</xdr:rowOff>
    </xdr:from>
    <xdr:ext cx="184731" cy="313885"/>
    <xdr:sp macro="" textlink="">
      <xdr:nvSpPr>
        <xdr:cNvPr id="752" name="751 CuadroTexto"/>
        <xdr:cNvSpPr txBox="1"/>
      </xdr:nvSpPr>
      <xdr:spPr>
        <a:xfrm>
          <a:off x="0" y="310377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1063</xdr:row>
      <xdr:rowOff>0</xdr:rowOff>
    </xdr:from>
    <xdr:ext cx="184731" cy="313885"/>
    <xdr:sp macro="" textlink="">
      <xdr:nvSpPr>
        <xdr:cNvPr id="753" name="1 CuadroTexto"/>
        <xdr:cNvSpPr txBox="1"/>
      </xdr:nvSpPr>
      <xdr:spPr>
        <a:xfrm>
          <a:off x="0" y="310377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1064</xdr:row>
      <xdr:rowOff>0</xdr:rowOff>
    </xdr:from>
    <xdr:ext cx="184731" cy="264560"/>
    <xdr:sp macro="" textlink="">
      <xdr:nvSpPr>
        <xdr:cNvPr id="754" name="753 CuadroTexto"/>
        <xdr:cNvSpPr txBox="1"/>
      </xdr:nvSpPr>
      <xdr:spPr>
        <a:xfrm>
          <a:off x="0" y="3107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1064</xdr:row>
      <xdr:rowOff>0</xdr:rowOff>
    </xdr:from>
    <xdr:ext cx="184731" cy="264560"/>
    <xdr:sp macro="" textlink="">
      <xdr:nvSpPr>
        <xdr:cNvPr id="755" name="1 CuadroTexto"/>
        <xdr:cNvSpPr txBox="1"/>
      </xdr:nvSpPr>
      <xdr:spPr>
        <a:xfrm>
          <a:off x="0" y="3107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1068</xdr:row>
      <xdr:rowOff>0</xdr:rowOff>
    </xdr:from>
    <xdr:ext cx="184731" cy="264560"/>
    <xdr:sp macro="" textlink="">
      <xdr:nvSpPr>
        <xdr:cNvPr id="756" name="755 CuadroTexto"/>
        <xdr:cNvSpPr txBox="1"/>
      </xdr:nvSpPr>
      <xdr:spPr>
        <a:xfrm>
          <a:off x="0" y="31184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1068</xdr:row>
      <xdr:rowOff>0</xdr:rowOff>
    </xdr:from>
    <xdr:ext cx="184731" cy="264560"/>
    <xdr:sp macro="" textlink="">
      <xdr:nvSpPr>
        <xdr:cNvPr id="757" name="1 CuadroTexto"/>
        <xdr:cNvSpPr txBox="1"/>
      </xdr:nvSpPr>
      <xdr:spPr>
        <a:xfrm>
          <a:off x="0" y="31184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1069</xdr:row>
      <xdr:rowOff>0</xdr:rowOff>
    </xdr:from>
    <xdr:ext cx="184731" cy="400619"/>
    <xdr:sp macro="" textlink="">
      <xdr:nvSpPr>
        <xdr:cNvPr id="758" name="757 CuadroTexto"/>
        <xdr:cNvSpPr txBox="1"/>
      </xdr:nvSpPr>
      <xdr:spPr>
        <a:xfrm>
          <a:off x="0" y="31220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1069</xdr:row>
      <xdr:rowOff>0</xdr:rowOff>
    </xdr:from>
    <xdr:ext cx="184731" cy="400619"/>
    <xdr:sp macro="" textlink="">
      <xdr:nvSpPr>
        <xdr:cNvPr id="759" name="1 CuadroTexto"/>
        <xdr:cNvSpPr txBox="1"/>
      </xdr:nvSpPr>
      <xdr:spPr>
        <a:xfrm>
          <a:off x="0" y="31220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951</xdr:row>
      <xdr:rowOff>0</xdr:rowOff>
    </xdr:from>
    <xdr:ext cx="184731" cy="400619"/>
    <xdr:sp macro="" textlink="">
      <xdr:nvSpPr>
        <xdr:cNvPr id="760" name="759 CuadroTexto"/>
        <xdr:cNvSpPr txBox="1"/>
      </xdr:nvSpPr>
      <xdr:spPr>
        <a:xfrm>
          <a:off x="0" y="28056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951</xdr:row>
      <xdr:rowOff>0</xdr:rowOff>
    </xdr:from>
    <xdr:ext cx="184731" cy="400619"/>
    <xdr:sp macro="" textlink="">
      <xdr:nvSpPr>
        <xdr:cNvPr id="761" name="1 CuadroTexto"/>
        <xdr:cNvSpPr txBox="1"/>
      </xdr:nvSpPr>
      <xdr:spPr>
        <a:xfrm>
          <a:off x="0" y="28056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952</xdr:row>
      <xdr:rowOff>0</xdr:rowOff>
    </xdr:from>
    <xdr:ext cx="184731" cy="400619"/>
    <xdr:sp macro="" textlink="">
      <xdr:nvSpPr>
        <xdr:cNvPr id="762" name="761 CuadroTexto"/>
        <xdr:cNvSpPr txBox="1"/>
      </xdr:nvSpPr>
      <xdr:spPr>
        <a:xfrm>
          <a:off x="0" y="28111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952</xdr:row>
      <xdr:rowOff>0</xdr:rowOff>
    </xdr:from>
    <xdr:ext cx="184731" cy="400619"/>
    <xdr:sp macro="" textlink="">
      <xdr:nvSpPr>
        <xdr:cNvPr id="763" name="1 CuadroTexto"/>
        <xdr:cNvSpPr txBox="1"/>
      </xdr:nvSpPr>
      <xdr:spPr>
        <a:xfrm>
          <a:off x="0" y="28111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960</xdr:row>
      <xdr:rowOff>0</xdr:rowOff>
    </xdr:from>
    <xdr:ext cx="184731" cy="264560"/>
    <xdr:sp macro="" textlink="">
      <xdr:nvSpPr>
        <xdr:cNvPr id="764" name="76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960</xdr:row>
      <xdr:rowOff>0</xdr:rowOff>
    </xdr:from>
    <xdr:ext cx="184731" cy="264560"/>
    <xdr:sp macro="" textlink="">
      <xdr:nvSpPr>
        <xdr:cNvPr id="76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961</xdr:row>
      <xdr:rowOff>0</xdr:rowOff>
    </xdr:from>
    <xdr:ext cx="184731" cy="309913"/>
    <xdr:sp macro="" textlink="">
      <xdr:nvSpPr>
        <xdr:cNvPr id="766" name="765 CuadroTexto"/>
        <xdr:cNvSpPr txBox="1"/>
      </xdr:nvSpPr>
      <xdr:spPr>
        <a:xfrm>
          <a:off x="0" y="28331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961</xdr:row>
      <xdr:rowOff>0</xdr:rowOff>
    </xdr:from>
    <xdr:ext cx="184731" cy="309913"/>
    <xdr:sp macro="" textlink="">
      <xdr:nvSpPr>
        <xdr:cNvPr id="767" name="1 CuadroTexto"/>
        <xdr:cNvSpPr txBox="1"/>
      </xdr:nvSpPr>
      <xdr:spPr>
        <a:xfrm>
          <a:off x="0" y="28331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965</xdr:row>
      <xdr:rowOff>0</xdr:rowOff>
    </xdr:from>
    <xdr:ext cx="184731" cy="400619"/>
    <xdr:sp macro="" textlink="">
      <xdr:nvSpPr>
        <xdr:cNvPr id="768" name="767 CuadroTexto"/>
        <xdr:cNvSpPr txBox="1"/>
      </xdr:nvSpPr>
      <xdr:spPr>
        <a:xfrm>
          <a:off x="0" y="284591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965</xdr:row>
      <xdr:rowOff>0</xdr:rowOff>
    </xdr:from>
    <xdr:ext cx="184731" cy="400619"/>
    <xdr:sp macro="" textlink="">
      <xdr:nvSpPr>
        <xdr:cNvPr id="769" name="1 CuadroTexto"/>
        <xdr:cNvSpPr txBox="1"/>
      </xdr:nvSpPr>
      <xdr:spPr>
        <a:xfrm>
          <a:off x="0" y="284591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966</xdr:row>
      <xdr:rowOff>0</xdr:rowOff>
    </xdr:from>
    <xdr:ext cx="184731" cy="400619"/>
    <xdr:sp macro="" textlink="">
      <xdr:nvSpPr>
        <xdr:cNvPr id="770" name="769 CuadroTexto"/>
        <xdr:cNvSpPr txBox="1"/>
      </xdr:nvSpPr>
      <xdr:spPr>
        <a:xfrm>
          <a:off x="0" y="28495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966</xdr:row>
      <xdr:rowOff>0</xdr:rowOff>
    </xdr:from>
    <xdr:ext cx="184731" cy="400619"/>
    <xdr:sp macro="" textlink="">
      <xdr:nvSpPr>
        <xdr:cNvPr id="771" name="1 CuadroTexto"/>
        <xdr:cNvSpPr txBox="1"/>
      </xdr:nvSpPr>
      <xdr:spPr>
        <a:xfrm>
          <a:off x="0" y="28495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967</xdr:row>
      <xdr:rowOff>0</xdr:rowOff>
    </xdr:from>
    <xdr:ext cx="184731" cy="400619"/>
    <xdr:sp macro="" textlink="">
      <xdr:nvSpPr>
        <xdr:cNvPr id="772" name="771 CuadroTexto"/>
        <xdr:cNvSpPr txBox="1"/>
      </xdr:nvSpPr>
      <xdr:spPr>
        <a:xfrm>
          <a:off x="0" y="28532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967</xdr:row>
      <xdr:rowOff>0</xdr:rowOff>
    </xdr:from>
    <xdr:ext cx="184731" cy="400619"/>
    <xdr:sp macro="" textlink="">
      <xdr:nvSpPr>
        <xdr:cNvPr id="773" name="1 CuadroTexto"/>
        <xdr:cNvSpPr txBox="1"/>
      </xdr:nvSpPr>
      <xdr:spPr>
        <a:xfrm>
          <a:off x="0" y="28532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968</xdr:row>
      <xdr:rowOff>0</xdr:rowOff>
    </xdr:from>
    <xdr:ext cx="184731" cy="264560"/>
    <xdr:sp macro="" textlink="">
      <xdr:nvSpPr>
        <xdr:cNvPr id="774" name="773 CuadroTexto"/>
        <xdr:cNvSpPr txBox="1"/>
      </xdr:nvSpPr>
      <xdr:spPr>
        <a:xfrm>
          <a:off x="0" y="285689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968</xdr:row>
      <xdr:rowOff>0</xdr:rowOff>
    </xdr:from>
    <xdr:ext cx="184731" cy="264560"/>
    <xdr:sp macro="" textlink="">
      <xdr:nvSpPr>
        <xdr:cNvPr id="775" name="1 CuadroTexto"/>
        <xdr:cNvSpPr txBox="1"/>
      </xdr:nvSpPr>
      <xdr:spPr>
        <a:xfrm>
          <a:off x="0" y="285689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974</xdr:row>
      <xdr:rowOff>0</xdr:rowOff>
    </xdr:from>
    <xdr:ext cx="184731" cy="264560"/>
    <xdr:sp macro="" textlink="">
      <xdr:nvSpPr>
        <xdr:cNvPr id="776" name="77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974</xdr:row>
      <xdr:rowOff>0</xdr:rowOff>
    </xdr:from>
    <xdr:ext cx="184731" cy="264560"/>
    <xdr:sp macro="" textlink="">
      <xdr:nvSpPr>
        <xdr:cNvPr id="77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975</xdr:row>
      <xdr:rowOff>0</xdr:rowOff>
    </xdr:from>
    <xdr:ext cx="184731" cy="264560"/>
    <xdr:sp macro="" textlink="">
      <xdr:nvSpPr>
        <xdr:cNvPr id="778" name="77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975</xdr:row>
      <xdr:rowOff>0</xdr:rowOff>
    </xdr:from>
    <xdr:ext cx="184731" cy="264560"/>
    <xdr:sp macro="" textlink="">
      <xdr:nvSpPr>
        <xdr:cNvPr id="77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780" name="77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78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980</xdr:row>
      <xdr:rowOff>0</xdr:rowOff>
    </xdr:from>
    <xdr:ext cx="184731" cy="264560"/>
    <xdr:sp macro="" textlink="">
      <xdr:nvSpPr>
        <xdr:cNvPr id="782" name="78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980</xdr:row>
      <xdr:rowOff>0</xdr:rowOff>
    </xdr:from>
    <xdr:ext cx="184731" cy="264560"/>
    <xdr:sp macro="" textlink="">
      <xdr:nvSpPr>
        <xdr:cNvPr id="78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984</xdr:row>
      <xdr:rowOff>0</xdr:rowOff>
    </xdr:from>
    <xdr:ext cx="184731" cy="264560"/>
    <xdr:sp macro="" textlink="">
      <xdr:nvSpPr>
        <xdr:cNvPr id="784" name="783 CuadroTexto"/>
        <xdr:cNvSpPr txBox="1"/>
      </xdr:nvSpPr>
      <xdr:spPr>
        <a:xfrm>
          <a:off x="0" y="28916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984</xdr:row>
      <xdr:rowOff>0</xdr:rowOff>
    </xdr:from>
    <xdr:ext cx="184731" cy="264560"/>
    <xdr:sp macro="" textlink="">
      <xdr:nvSpPr>
        <xdr:cNvPr id="785" name="1 CuadroTexto"/>
        <xdr:cNvSpPr txBox="1"/>
      </xdr:nvSpPr>
      <xdr:spPr>
        <a:xfrm>
          <a:off x="0" y="28916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985</xdr:row>
      <xdr:rowOff>0</xdr:rowOff>
    </xdr:from>
    <xdr:ext cx="184731" cy="264560"/>
    <xdr:sp macro="" textlink="">
      <xdr:nvSpPr>
        <xdr:cNvPr id="786" name="78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985</xdr:row>
      <xdr:rowOff>0</xdr:rowOff>
    </xdr:from>
    <xdr:ext cx="184731" cy="264560"/>
    <xdr:sp macro="" textlink="">
      <xdr:nvSpPr>
        <xdr:cNvPr id="78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953</xdr:row>
      <xdr:rowOff>0</xdr:rowOff>
    </xdr:from>
    <xdr:ext cx="184731" cy="264560"/>
    <xdr:sp macro="" textlink="">
      <xdr:nvSpPr>
        <xdr:cNvPr id="788" name="78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953</xdr:row>
      <xdr:rowOff>0</xdr:rowOff>
    </xdr:from>
    <xdr:ext cx="184731" cy="264560"/>
    <xdr:sp macro="" textlink="">
      <xdr:nvSpPr>
        <xdr:cNvPr id="78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955</xdr:row>
      <xdr:rowOff>0</xdr:rowOff>
    </xdr:from>
    <xdr:ext cx="184731" cy="264560"/>
    <xdr:sp macro="" textlink="">
      <xdr:nvSpPr>
        <xdr:cNvPr id="790" name="789 CuadroTexto"/>
        <xdr:cNvSpPr txBox="1"/>
      </xdr:nvSpPr>
      <xdr:spPr>
        <a:xfrm>
          <a:off x="0" y="281848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955</xdr:row>
      <xdr:rowOff>0</xdr:rowOff>
    </xdr:from>
    <xdr:ext cx="184731" cy="264560"/>
    <xdr:sp macro="" textlink="">
      <xdr:nvSpPr>
        <xdr:cNvPr id="791" name="1 CuadroTexto"/>
        <xdr:cNvSpPr txBox="1"/>
      </xdr:nvSpPr>
      <xdr:spPr>
        <a:xfrm>
          <a:off x="0" y="281848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959</xdr:row>
      <xdr:rowOff>0</xdr:rowOff>
    </xdr:from>
    <xdr:ext cx="184731" cy="264560"/>
    <xdr:sp macro="" textlink="">
      <xdr:nvSpPr>
        <xdr:cNvPr id="792" name="79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959</xdr:row>
      <xdr:rowOff>0</xdr:rowOff>
    </xdr:from>
    <xdr:ext cx="184731" cy="264560"/>
    <xdr:sp macro="" textlink="">
      <xdr:nvSpPr>
        <xdr:cNvPr id="79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960</xdr:row>
      <xdr:rowOff>0</xdr:rowOff>
    </xdr:from>
    <xdr:ext cx="184731" cy="264560"/>
    <xdr:sp macro="" textlink="">
      <xdr:nvSpPr>
        <xdr:cNvPr id="794" name="79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960</xdr:row>
      <xdr:rowOff>0</xdr:rowOff>
    </xdr:from>
    <xdr:ext cx="184731" cy="264560"/>
    <xdr:sp macro="" textlink="">
      <xdr:nvSpPr>
        <xdr:cNvPr id="79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967</xdr:row>
      <xdr:rowOff>0</xdr:rowOff>
    </xdr:from>
    <xdr:ext cx="184731" cy="400619"/>
    <xdr:sp macro="" textlink="">
      <xdr:nvSpPr>
        <xdr:cNvPr id="796" name="795 CuadroTexto"/>
        <xdr:cNvSpPr txBox="1"/>
      </xdr:nvSpPr>
      <xdr:spPr>
        <a:xfrm>
          <a:off x="0" y="28532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967</xdr:row>
      <xdr:rowOff>0</xdr:rowOff>
    </xdr:from>
    <xdr:ext cx="184731" cy="400619"/>
    <xdr:sp macro="" textlink="">
      <xdr:nvSpPr>
        <xdr:cNvPr id="797" name="1 CuadroTexto"/>
        <xdr:cNvSpPr txBox="1"/>
      </xdr:nvSpPr>
      <xdr:spPr>
        <a:xfrm>
          <a:off x="0" y="28532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968</xdr:row>
      <xdr:rowOff>0</xdr:rowOff>
    </xdr:from>
    <xdr:ext cx="184731" cy="264560"/>
    <xdr:sp macro="" textlink="">
      <xdr:nvSpPr>
        <xdr:cNvPr id="798" name="797 CuadroTexto"/>
        <xdr:cNvSpPr txBox="1"/>
      </xdr:nvSpPr>
      <xdr:spPr>
        <a:xfrm>
          <a:off x="0" y="285689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968</xdr:row>
      <xdr:rowOff>0</xdr:rowOff>
    </xdr:from>
    <xdr:ext cx="184731" cy="264560"/>
    <xdr:sp macro="" textlink="">
      <xdr:nvSpPr>
        <xdr:cNvPr id="799" name="1 CuadroTexto"/>
        <xdr:cNvSpPr txBox="1"/>
      </xdr:nvSpPr>
      <xdr:spPr>
        <a:xfrm>
          <a:off x="0" y="285689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974</xdr:row>
      <xdr:rowOff>0</xdr:rowOff>
    </xdr:from>
    <xdr:ext cx="184731" cy="264560"/>
    <xdr:sp macro="" textlink="">
      <xdr:nvSpPr>
        <xdr:cNvPr id="800" name="79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974</xdr:row>
      <xdr:rowOff>0</xdr:rowOff>
    </xdr:from>
    <xdr:ext cx="184731" cy="264560"/>
    <xdr:sp macro="" textlink="">
      <xdr:nvSpPr>
        <xdr:cNvPr id="80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975</xdr:row>
      <xdr:rowOff>0</xdr:rowOff>
    </xdr:from>
    <xdr:ext cx="184731" cy="264560"/>
    <xdr:sp macro="" textlink="">
      <xdr:nvSpPr>
        <xdr:cNvPr id="802" name="80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975</xdr:row>
      <xdr:rowOff>0</xdr:rowOff>
    </xdr:from>
    <xdr:ext cx="184731" cy="264560"/>
    <xdr:sp macro="" textlink="">
      <xdr:nvSpPr>
        <xdr:cNvPr id="80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804" name="80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80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806" name="80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80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808" name="80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80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810" name="80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81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986</xdr:row>
      <xdr:rowOff>0</xdr:rowOff>
    </xdr:from>
    <xdr:ext cx="184731" cy="264560"/>
    <xdr:sp macro="" textlink="">
      <xdr:nvSpPr>
        <xdr:cNvPr id="812" name="81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986</xdr:row>
      <xdr:rowOff>0</xdr:rowOff>
    </xdr:from>
    <xdr:ext cx="184731" cy="264560"/>
    <xdr:sp macro="" textlink="">
      <xdr:nvSpPr>
        <xdr:cNvPr id="81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814" name="81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81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991</xdr:row>
      <xdr:rowOff>0</xdr:rowOff>
    </xdr:from>
    <xdr:ext cx="184731" cy="264560"/>
    <xdr:sp macro="" textlink="">
      <xdr:nvSpPr>
        <xdr:cNvPr id="816" name="81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991</xdr:row>
      <xdr:rowOff>0</xdr:rowOff>
    </xdr:from>
    <xdr:ext cx="184731" cy="264560"/>
    <xdr:sp macro="" textlink="">
      <xdr:nvSpPr>
        <xdr:cNvPr id="81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992</xdr:row>
      <xdr:rowOff>0</xdr:rowOff>
    </xdr:from>
    <xdr:ext cx="184731" cy="347707"/>
    <xdr:sp macro="" textlink="">
      <xdr:nvSpPr>
        <xdr:cNvPr id="818" name="81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992</xdr:row>
      <xdr:rowOff>0</xdr:rowOff>
    </xdr:from>
    <xdr:ext cx="184731" cy="347707"/>
    <xdr:sp macro="" textlink="">
      <xdr:nvSpPr>
        <xdr:cNvPr id="81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820" name="81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82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980</xdr:row>
      <xdr:rowOff>0</xdr:rowOff>
    </xdr:from>
    <xdr:ext cx="184731" cy="264560"/>
    <xdr:sp macro="" textlink="">
      <xdr:nvSpPr>
        <xdr:cNvPr id="822" name="82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980</xdr:row>
      <xdr:rowOff>0</xdr:rowOff>
    </xdr:from>
    <xdr:ext cx="184731" cy="264560"/>
    <xdr:sp macro="" textlink="">
      <xdr:nvSpPr>
        <xdr:cNvPr id="82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984</xdr:row>
      <xdr:rowOff>0</xdr:rowOff>
    </xdr:from>
    <xdr:ext cx="184731" cy="264560"/>
    <xdr:sp macro="" textlink="">
      <xdr:nvSpPr>
        <xdr:cNvPr id="824" name="823 CuadroTexto"/>
        <xdr:cNvSpPr txBox="1"/>
      </xdr:nvSpPr>
      <xdr:spPr>
        <a:xfrm>
          <a:off x="0" y="28916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984</xdr:row>
      <xdr:rowOff>0</xdr:rowOff>
    </xdr:from>
    <xdr:ext cx="184731" cy="264560"/>
    <xdr:sp macro="" textlink="">
      <xdr:nvSpPr>
        <xdr:cNvPr id="825" name="1 CuadroTexto"/>
        <xdr:cNvSpPr txBox="1"/>
      </xdr:nvSpPr>
      <xdr:spPr>
        <a:xfrm>
          <a:off x="0" y="28916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985</xdr:row>
      <xdr:rowOff>0</xdr:rowOff>
    </xdr:from>
    <xdr:ext cx="184731" cy="264560"/>
    <xdr:sp macro="" textlink="">
      <xdr:nvSpPr>
        <xdr:cNvPr id="826" name="82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985</xdr:row>
      <xdr:rowOff>0</xdr:rowOff>
    </xdr:from>
    <xdr:ext cx="184731" cy="264560"/>
    <xdr:sp macro="" textlink="">
      <xdr:nvSpPr>
        <xdr:cNvPr id="82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992</xdr:row>
      <xdr:rowOff>0</xdr:rowOff>
    </xdr:from>
    <xdr:ext cx="184731" cy="347707"/>
    <xdr:sp macro="" textlink="">
      <xdr:nvSpPr>
        <xdr:cNvPr id="828" name="82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992</xdr:row>
      <xdr:rowOff>0</xdr:rowOff>
    </xdr:from>
    <xdr:ext cx="184731" cy="347707"/>
    <xdr:sp macro="" textlink="">
      <xdr:nvSpPr>
        <xdr:cNvPr id="82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993</xdr:row>
      <xdr:rowOff>0</xdr:rowOff>
    </xdr:from>
    <xdr:ext cx="184731" cy="264560"/>
    <xdr:sp macro="" textlink="">
      <xdr:nvSpPr>
        <xdr:cNvPr id="830" name="829 CuadroTexto"/>
        <xdr:cNvSpPr txBox="1"/>
      </xdr:nvSpPr>
      <xdr:spPr>
        <a:xfrm>
          <a:off x="0" y="29117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993</xdr:row>
      <xdr:rowOff>0</xdr:rowOff>
    </xdr:from>
    <xdr:ext cx="184731" cy="264560"/>
    <xdr:sp macro="" textlink="">
      <xdr:nvSpPr>
        <xdr:cNvPr id="831" name="1 CuadroTexto"/>
        <xdr:cNvSpPr txBox="1"/>
      </xdr:nvSpPr>
      <xdr:spPr>
        <a:xfrm>
          <a:off x="0" y="29117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832" name="83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83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998</xdr:row>
      <xdr:rowOff>0</xdr:rowOff>
    </xdr:from>
    <xdr:ext cx="184731" cy="264560"/>
    <xdr:sp macro="" textlink="">
      <xdr:nvSpPr>
        <xdr:cNvPr id="834" name="83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998</xdr:row>
      <xdr:rowOff>0</xdr:rowOff>
    </xdr:from>
    <xdr:ext cx="184731" cy="264560"/>
    <xdr:sp macro="" textlink="">
      <xdr:nvSpPr>
        <xdr:cNvPr id="83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836" name="83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83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838" name="83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83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1003</xdr:row>
      <xdr:rowOff>0</xdr:rowOff>
    </xdr:from>
    <xdr:ext cx="184731" cy="264560"/>
    <xdr:sp macro="" textlink="">
      <xdr:nvSpPr>
        <xdr:cNvPr id="840" name="83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1003</xdr:row>
      <xdr:rowOff>0</xdr:rowOff>
    </xdr:from>
    <xdr:ext cx="184731" cy="264560"/>
    <xdr:sp macro="" textlink="">
      <xdr:nvSpPr>
        <xdr:cNvPr id="84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1004</xdr:row>
      <xdr:rowOff>0</xdr:rowOff>
    </xdr:from>
    <xdr:ext cx="184731" cy="264560"/>
    <xdr:sp macro="" textlink="">
      <xdr:nvSpPr>
        <xdr:cNvPr id="842" name="84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1004</xdr:row>
      <xdr:rowOff>0</xdr:rowOff>
    </xdr:from>
    <xdr:ext cx="184731" cy="264560"/>
    <xdr:sp macro="" textlink="">
      <xdr:nvSpPr>
        <xdr:cNvPr id="84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1011</xdr:row>
      <xdr:rowOff>0</xdr:rowOff>
    </xdr:from>
    <xdr:ext cx="184731" cy="400619"/>
    <xdr:sp macro="" textlink="">
      <xdr:nvSpPr>
        <xdr:cNvPr id="844" name="843 CuadroTexto"/>
        <xdr:cNvSpPr txBox="1"/>
      </xdr:nvSpPr>
      <xdr:spPr>
        <a:xfrm>
          <a:off x="0" y="29611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1011</xdr:row>
      <xdr:rowOff>0</xdr:rowOff>
    </xdr:from>
    <xdr:ext cx="184731" cy="400619"/>
    <xdr:sp macro="" textlink="">
      <xdr:nvSpPr>
        <xdr:cNvPr id="845" name="1 CuadroTexto"/>
        <xdr:cNvSpPr txBox="1"/>
      </xdr:nvSpPr>
      <xdr:spPr>
        <a:xfrm>
          <a:off x="0" y="29611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184731" cy="400619"/>
    <xdr:sp macro="" textlink="">
      <xdr:nvSpPr>
        <xdr:cNvPr id="846" name="845 CuadroTexto"/>
        <xdr:cNvSpPr txBox="1"/>
      </xdr:nvSpPr>
      <xdr:spPr>
        <a:xfrm>
          <a:off x="0" y="296478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184731" cy="400619"/>
    <xdr:sp macro="" textlink="">
      <xdr:nvSpPr>
        <xdr:cNvPr id="847" name="1 CuadroTexto"/>
        <xdr:cNvSpPr txBox="1"/>
      </xdr:nvSpPr>
      <xdr:spPr>
        <a:xfrm>
          <a:off x="0" y="296478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400619"/>
    <xdr:sp macro="" textlink="">
      <xdr:nvSpPr>
        <xdr:cNvPr id="848" name="847 CuadroTexto"/>
        <xdr:cNvSpPr txBox="1"/>
      </xdr:nvSpPr>
      <xdr:spPr>
        <a:xfrm>
          <a:off x="0" y="2979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400619"/>
    <xdr:sp macro="" textlink="">
      <xdr:nvSpPr>
        <xdr:cNvPr id="849" name="1 CuadroTexto"/>
        <xdr:cNvSpPr txBox="1"/>
      </xdr:nvSpPr>
      <xdr:spPr>
        <a:xfrm>
          <a:off x="0" y="2979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850" name="84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85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986</xdr:row>
      <xdr:rowOff>0</xdr:rowOff>
    </xdr:from>
    <xdr:ext cx="184731" cy="264560"/>
    <xdr:sp macro="" textlink="">
      <xdr:nvSpPr>
        <xdr:cNvPr id="852" name="85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986</xdr:row>
      <xdr:rowOff>0</xdr:rowOff>
    </xdr:from>
    <xdr:ext cx="184731" cy="264560"/>
    <xdr:sp macro="" textlink="">
      <xdr:nvSpPr>
        <xdr:cNvPr id="85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854" name="85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85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991</xdr:row>
      <xdr:rowOff>0</xdr:rowOff>
    </xdr:from>
    <xdr:ext cx="184731" cy="264560"/>
    <xdr:sp macro="" textlink="">
      <xdr:nvSpPr>
        <xdr:cNvPr id="856" name="85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991</xdr:row>
      <xdr:rowOff>0</xdr:rowOff>
    </xdr:from>
    <xdr:ext cx="184731" cy="264560"/>
    <xdr:sp macro="" textlink="">
      <xdr:nvSpPr>
        <xdr:cNvPr id="85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992</xdr:row>
      <xdr:rowOff>0</xdr:rowOff>
    </xdr:from>
    <xdr:ext cx="184731" cy="347707"/>
    <xdr:sp macro="" textlink="">
      <xdr:nvSpPr>
        <xdr:cNvPr id="858" name="85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992</xdr:row>
      <xdr:rowOff>0</xdr:rowOff>
    </xdr:from>
    <xdr:ext cx="184731" cy="347707"/>
    <xdr:sp macro="" textlink="">
      <xdr:nvSpPr>
        <xdr:cNvPr id="85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860" name="85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86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862" name="86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86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1003</xdr:row>
      <xdr:rowOff>0</xdr:rowOff>
    </xdr:from>
    <xdr:ext cx="184731" cy="264560"/>
    <xdr:sp macro="" textlink="">
      <xdr:nvSpPr>
        <xdr:cNvPr id="864" name="86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1003</xdr:row>
      <xdr:rowOff>0</xdr:rowOff>
    </xdr:from>
    <xdr:ext cx="184731" cy="264560"/>
    <xdr:sp macro="" textlink="">
      <xdr:nvSpPr>
        <xdr:cNvPr id="86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1004</xdr:row>
      <xdr:rowOff>0</xdr:rowOff>
    </xdr:from>
    <xdr:ext cx="184731" cy="264560"/>
    <xdr:sp macro="" textlink="">
      <xdr:nvSpPr>
        <xdr:cNvPr id="866" name="86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1004</xdr:row>
      <xdr:rowOff>0</xdr:rowOff>
    </xdr:from>
    <xdr:ext cx="184731" cy="264560"/>
    <xdr:sp macro="" textlink="">
      <xdr:nvSpPr>
        <xdr:cNvPr id="86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1005</xdr:row>
      <xdr:rowOff>0</xdr:rowOff>
    </xdr:from>
    <xdr:ext cx="184731" cy="264560"/>
    <xdr:sp macro="" textlink="">
      <xdr:nvSpPr>
        <xdr:cNvPr id="868" name="867 CuadroTexto"/>
        <xdr:cNvSpPr txBox="1"/>
      </xdr:nvSpPr>
      <xdr:spPr>
        <a:xfrm>
          <a:off x="0" y="294101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1005</xdr:row>
      <xdr:rowOff>0</xdr:rowOff>
    </xdr:from>
    <xdr:ext cx="184731" cy="264560"/>
    <xdr:sp macro="" textlink="">
      <xdr:nvSpPr>
        <xdr:cNvPr id="869" name="1 CuadroTexto"/>
        <xdr:cNvSpPr txBox="1"/>
      </xdr:nvSpPr>
      <xdr:spPr>
        <a:xfrm>
          <a:off x="0" y="294101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309913"/>
    <xdr:sp macro="" textlink="">
      <xdr:nvSpPr>
        <xdr:cNvPr id="870" name="869 CuadroTexto"/>
        <xdr:cNvSpPr txBox="1"/>
      </xdr:nvSpPr>
      <xdr:spPr>
        <a:xfrm>
          <a:off x="0" y="29446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309913"/>
    <xdr:sp macro="" textlink="">
      <xdr:nvSpPr>
        <xdr:cNvPr id="871" name="1 CuadroTexto"/>
        <xdr:cNvSpPr txBox="1"/>
      </xdr:nvSpPr>
      <xdr:spPr>
        <a:xfrm>
          <a:off x="0" y="29446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1010</xdr:row>
      <xdr:rowOff>0</xdr:rowOff>
    </xdr:from>
    <xdr:ext cx="184731" cy="264560"/>
    <xdr:sp macro="" textlink="">
      <xdr:nvSpPr>
        <xdr:cNvPr id="872" name="871 CuadroTexto"/>
        <xdr:cNvSpPr txBox="1"/>
      </xdr:nvSpPr>
      <xdr:spPr>
        <a:xfrm>
          <a:off x="0" y="29574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1010</xdr:row>
      <xdr:rowOff>0</xdr:rowOff>
    </xdr:from>
    <xdr:ext cx="184731" cy="264560"/>
    <xdr:sp macro="" textlink="">
      <xdr:nvSpPr>
        <xdr:cNvPr id="873" name="1 CuadroTexto"/>
        <xdr:cNvSpPr txBox="1"/>
      </xdr:nvSpPr>
      <xdr:spPr>
        <a:xfrm>
          <a:off x="0" y="29574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1011</xdr:row>
      <xdr:rowOff>0</xdr:rowOff>
    </xdr:from>
    <xdr:ext cx="184731" cy="400619"/>
    <xdr:sp macro="" textlink="">
      <xdr:nvSpPr>
        <xdr:cNvPr id="874" name="873 CuadroTexto"/>
        <xdr:cNvSpPr txBox="1"/>
      </xdr:nvSpPr>
      <xdr:spPr>
        <a:xfrm>
          <a:off x="0" y="29611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1011</xdr:row>
      <xdr:rowOff>0</xdr:rowOff>
    </xdr:from>
    <xdr:ext cx="184731" cy="400619"/>
    <xdr:sp macro="" textlink="">
      <xdr:nvSpPr>
        <xdr:cNvPr id="875" name="1 CuadroTexto"/>
        <xdr:cNvSpPr txBox="1"/>
      </xdr:nvSpPr>
      <xdr:spPr>
        <a:xfrm>
          <a:off x="0" y="29611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876" name="87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1018</xdr:row>
      <xdr:rowOff>0</xdr:rowOff>
    </xdr:from>
    <xdr:ext cx="184731" cy="264560"/>
    <xdr:sp macro="" textlink="">
      <xdr:nvSpPr>
        <xdr:cNvPr id="87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878" name="87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87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400619"/>
    <xdr:sp macro="" textlink="">
      <xdr:nvSpPr>
        <xdr:cNvPr id="880" name="879 CuadroTexto"/>
        <xdr:cNvSpPr txBox="1"/>
      </xdr:nvSpPr>
      <xdr:spPr>
        <a:xfrm>
          <a:off x="0" y="299587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400619"/>
    <xdr:sp macro="" textlink="">
      <xdr:nvSpPr>
        <xdr:cNvPr id="881" name="1 CuadroTexto"/>
        <xdr:cNvSpPr txBox="1"/>
      </xdr:nvSpPr>
      <xdr:spPr>
        <a:xfrm>
          <a:off x="0" y="299587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400619"/>
    <xdr:sp macro="" textlink="">
      <xdr:nvSpPr>
        <xdr:cNvPr id="882" name="881 CuadroTexto"/>
        <xdr:cNvSpPr txBox="1"/>
      </xdr:nvSpPr>
      <xdr:spPr>
        <a:xfrm>
          <a:off x="0" y="299953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400619"/>
    <xdr:sp macro="" textlink="">
      <xdr:nvSpPr>
        <xdr:cNvPr id="883" name="1 CuadroTexto"/>
        <xdr:cNvSpPr txBox="1"/>
      </xdr:nvSpPr>
      <xdr:spPr>
        <a:xfrm>
          <a:off x="0" y="299953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917</xdr:row>
      <xdr:rowOff>0</xdr:rowOff>
    </xdr:from>
    <xdr:ext cx="184731" cy="264560"/>
    <xdr:sp macro="" textlink="">
      <xdr:nvSpPr>
        <xdr:cNvPr id="884" name="88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917</xdr:row>
      <xdr:rowOff>0</xdr:rowOff>
    </xdr:from>
    <xdr:ext cx="184731" cy="264560"/>
    <xdr:sp macro="" textlink="">
      <xdr:nvSpPr>
        <xdr:cNvPr id="88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918</xdr:row>
      <xdr:rowOff>0</xdr:rowOff>
    </xdr:from>
    <xdr:ext cx="184731" cy="264560"/>
    <xdr:sp macro="" textlink="">
      <xdr:nvSpPr>
        <xdr:cNvPr id="886" name="885 CuadroTexto"/>
        <xdr:cNvSpPr txBox="1"/>
      </xdr:nvSpPr>
      <xdr:spPr>
        <a:xfrm>
          <a:off x="0" y="272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918</xdr:row>
      <xdr:rowOff>0</xdr:rowOff>
    </xdr:from>
    <xdr:ext cx="184731" cy="264560"/>
    <xdr:sp macro="" textlink="">
      <xdr:nvSpPr>
        <xdr:cNvPr id="887" name="1 CuadroTexto"/>
        <xdr:cNvSpPr txBox="1"/>
      </xdr:nvSpPr>
      <xdr:spPr>
        <a:xfrm>
          <a:off x="0" y="272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926</xdr:row>
      <xdr:rowOff>0</xdr:rowOff>
    </xdr:from>
    <xdr:ext cx="184731" cy="264560"/>
    <xdr:sp macro="" textlink="">
      <xdr:nvSpPr>
        <xdr:cNvPr id="888" name="887 CuadroTexto"/>
        <xdr:cNvSpPr txBox="1"/>
      </xdr:nvSpPr>
      <xdr:spPr>
        <a:xfrm>
          <a:off x="0" y="2741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926</xdr:row>
      <xdr:rowOff>0</xdr:rowOff>
    </xdr:from>
    <xdr:ext cx="184731" cy="264560"/>
    <xdr:sp macro="" textlink="">
      <xdr:nvSpPr>
        <xdr:cNvPr id="889" name="1 CuadroTexto"/>
        <xdr:cNvSpPr txBox="1"/>
      </xdr:nvSpPr>
      <xdr:spPr>
        <a:xfrm>
          <a:off x="0" y="2741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927</xdr:row>
      <xdr:rowOff>0</xdr:rowOff>
    </xdr:from>
    <xdr:ext cx="184731" cy="264560"/>
    <xdr:sp macro="" textlink="">
      <xdr:nvSpPr>
        <xdr:cNvPr id="890" name="889 CuadroTexto"/>
        <xdr:cNvSpPr txBox="1"/>
      </xdr:nvSpPr>
      <xdr:spPr>
        <a:xfrm>
          <a:off x="0" y="274533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927</xdr:row>
      <xdr:rowOff>0</xdr:rowOff>
    </xdr:from>
    <xdr:ext cx="184731" cy="264560"/>
    <xdr:sp macro="" textlink="">
      <xdr:nvSpPr>
        <xdr:cNvPr id="891" name="1 CuadroTexto"/>
        <xdr:cNvSpPr txBox="1"/>
      </xdr:nvSpPr>
      <xdr:spPr>
        <a:xfrm>
          <a:off x="0" y="274533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930</xdr:row>
      <xdr:rowOff>0</xdr:rowOff>
    </xdr:from>
    <xdr:ext cx="184731" cy="264560"/>
    <xdr:sp macro="" textlink="">
      <xdr:nvSpPr>
        <xdr:cNvPr id="892" name="89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930</xdr:row>
      <xdr:rowOff>0</xdr:rowOff>
    </xdr:from>
    <xdr:ext cx="184731" cy="264560"/>
    <xdr:sp macro="" textlink="">
      <xdr:nvSpPr>
        <xdr:cNvPr id="89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931</xdr:row>
      <xdr:rowOff>0</xdr:rowOff>
    </xdr:from>
    <xdr:ext cx="184731" cy="264560"/>
    <xdr:sp macro="" textlink="">
      <xdr:nvSpPr>
        <xdr:cNvPr id="894" name="89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931</xdr:row>
      <xdr:rowOff>0</xdr:rowOff>
    </xdr:from>
    <xdr:ext cx="184731" cy="264560"/>
    <xdr:sp macro="" textlink="">
      <xdr:nvSpPr>
        <xdr:cNvPr id="89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932</xdr:row>
      <xdr:rowOff>0</xdr:rowOff>
    </xdr:from>
    <xdr:ext cx="184731" cy="264560"/>
    <xdr:sp macro="" textlink="">
      <xdr:nvSpPr>
        <xdr:cNvPr id="896" name="895 CuadroTexto"/>
        <xdr:cNvSpPr txBox="1"/>
      </xdr:nvSpPr>
      <xdr:spPr>
        <a:xfrm>
          <a:off x="0" y="275630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932</xdr:row>
      <xdr:rowOff>0</xdr:rowOff>
    </xdr:from>
    <xdr:ext cx="184731" cy="264560"/>
    <xdr:sp macro="" textlink="">
      <xdr:nvSpPr>
        <xdr:cNvPr id="897" name="1 CuadroTexto"/>
        <xdr:cNvSpPr txBox="1"/>
      </xdr:nvSpPr>
      <xdr:spPr>
        <a:xfrm>
          <a:off x="0" y="275630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933</xdr:row>
      <xdr:rowOff>0</xdr:rowOff>
    </xdr:from>
    <xdr:ext cx="184731" cy="264560"/>
    <xdr:sp macro="" textlink="">
      <xdr:nvSpPr>
        <xdr:cNvPr id="898" name="897 CuadroTexto"/>
        <xdr:cNvSpPr txBox="1"/>
      </xdr:nvSpPr>
      <xdr:spPr>
        <a:xfrm>
          <a:off x="0" y="2758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933</xdr:row>
      <xdr:rowOff>0</xdr:rowOff>
    </xdr:from>
    <xdr:ext cx="184731" cy="264560"/>
    <xdr:sp macro="" textlink="">
      <xdr:nvSpPr>
        <xdr:cNvPr id="899" name="1 CuadroTexto"/>
        <xdr:cNvSpPr txBox="1"/>
      </xdr:nvSpPr>
      <xdr:spPr>
        <a:xfrm>
          <a:off x="0" y="2758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939</xdr:row>
      <xdr:rowOff>0</xdr:rowOff>
    </xdr:from>
    <xdr:ext cx="184731" cy="264560"/>
    <xdr:sp macro="" textlink="">
      <xdr:nvSpPr>
        <xdr:cNvPr id="900" name="89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939</xdr:row>
      <xdr:rowOff>0</xdr:rowOff>
    </xdr:from>
    <xdr:ext cx="184731" cy="264560"/>
    <xdr:sp macro="" textlink="">
      <xdr:nvSpPr>
        <xdr:cNvPr id="90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940</xdr:row>
      <xdr:rowOff>0</xdr:rowOff>
    </xdr:from>
    <xdr:ext cx="184731" cy="264560"/>
    <xdr:sp macro="" textlink="">
      <xdr:nvSpPr>
        <xdr:cNvPr id="902" name="90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940</xdr:row>
      <xdr:rowOff>0</xdr:rowOff>
    </xdr:from>
    <xdr:ext cx="184731" cy="264560"/>
    <xdr:sp macro="" textlink="">
      <xdr:nvSpPr>
        <xdr:cNvPr id="90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946</xdr:row>
      <xdr:rowOff>0</xdr:rowOff>
    </xdr:from>
    <xdr:ext cx="184731" cy="309913"/>
    <xdr:sp macro="" textlink="">
      <xdr:nvSpPr>
        <xdr:cNvPr id="904" name="903 CuadroTexto"/>
        <xdr:cNvSpPr txBox="1"/>
      </xdr:nvSpPr>
      <xdr:spPr>
        <a:xfrm>
          <a:off x="0" y="278922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946</xdr:row>
      <xdr:rowOff>0</xdr:rowOff>
    </xdr:from>
    <xdr:ext cx="184731" cy="309913"/>
    <xdr:sp macro="" textlink="">
      <xdr:nvSpPr>
        <xdr:cNvPr id="905" name="1 CuadroTexto"/>
        <xdr:cNvSpPr txBox="1"/>
      </xdr:nvSpPr>
      <xdr:spPr>
        <a:xfrm>
          <a:off x="0" y="278922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947</xdr:row>
      <xdr:rowOff>0</xdr:rowOff>
    </xdr:from>
    <xdr:ext cx="184731" cy="400619"/>
    <xdr:sp macro="" textlink="">
      <xdr:nvSpPr>
        <xdr:cNvPr id="906" name="905 CuadroTexto"/>
        <xdr:cNvSpPr txBox="1"/>
      </xdr:nvSpPr>
      <xdr:spPr>
        <a:xfrm>
          <a:off x="0" y="27910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947</xdr:row>
      <xdr:rowOff>0</xdr:rowOff>
    </xdr:from>
    <xdr:ext cx="184731" cy="400619"/>
    <xdr:sp macro="" textlink="">
      <xdr:nvSpPr>
        <xdr:cNvPr id="907" name="1 CuadroTexto"/>
        <xdr:cNvSpPr txBox="1"/>
      </xdr:nvSpPr>
      <xdr:spPr>
        <a:xfrm>
          <a:off x="0" y="27910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951</xdr:row>
      <xdr:rowOff>0</xdr:rowOff>
    </xdr:from>
    <xdr:ext cx="184731" cy="400619"/>
    <xdr:sp macro="" textlink="">
      <xdr:nvSpPr>
        <xdr:cNvPr id="908" name="907 CuadroTexto"/>
        <xdr:cNvSpPr txBox="1"/>
      </xdr:nvSpPr>
      <xdr:spPr>
        <a:xfrm>
          <a:off x="0" y="28056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951</xdr:row>
      <xdr:rowOff>0</xdr:rowOff>
    </xdr:from>
    <xdr:ext cx="184731" cy="400619"/>
    <xdr:sp macro="" textlink="">
      <xdr:nvSpPr>
        <xdr:cNvPr id="909" name="1 CuadroTexto"/>
        <xdr:cNvSpPr txBox="1"/>
      </xdr:nvSpPr>
      <xdr:spPr>
        <a:xfrm>
          <a:off x="0" y="28056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952</xdr:row>
      <xdr:rowOff>0</xdr:rowOff>
    </xdr:from>
    <xdr:ext cx="184731" cy="400619"/>
    <xdr:sp macro="" textlink="">
      <xdr:nvSpPr>
        <xdr:cNvPr id="910" name="909 CuadroTexto"/>
        <xdr:cNvSpPr txBox="1"/>
      </xdr:nvSpPr>
      <xdr:spPr>
        <a:xfrm>
          <a:off x="0" y="28111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952</xdr:row>
      <xdr:rowOff>0</xdr:rowOff>
    </xdr:from>
    <xdr:ext cx="184731" cy="400619"/>
    <xdr:sp macro="" textlink="">
      <xdr:nvSpPr>
        <xdr:cNvPr id="911" name="1 CuadroTexto"/>
        <xdr:cNvSpPr txBox="1"/>
      </xdr:nvSpPr>
      <xdr:spPr>
        <a:xfrm>
          <a:off x="0" y="28111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919</xdr:row>
      <xdr:rowOff>0</xdr:rowOff>
    </xdr:from>
    <xdr:ext cx="184731" cy="264560"/>
    <xdr:sp macro="" textlink="">
      <xdr:nvSpPr>
        <xdr:cNvPr id="912" name="91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919</xdr:row>
      <xdr:rowOff>0</xdr:rowOff>
    </xdr:from>
    <xdr:ext cx="184731" cy="264560"/>
    <xdr:sp macro="" textlink="">
      <xdr:nvSpPr>
        <xdr:cNvPr id="91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921</xdr:row>
      <xdr:rowOff>0</xdr:rowOff>
    </xdr:from>
    <xdr:ext cx="184731" cy="264560"/>
    <xdr:sp macro="" textlink="">
      <xdr:nvSpPr>
        <xdr:cNvPr id="914" name="91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921</xdr:row>
      <xdr:rowOff>0</xdr:rowOff>
    </xdr:from>
    <xdr:ext cx="184731" cy="264560"/>
    <xdr:sp macro="" textlink="">
      <xdr:nvSpPr>
        <xdr:cNvPr id="91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925</xdr:row>
      <xdr:rowOff>0</xdr:rowOff>
    </xdr:from>
    <xdr:ext cx="184731" cy="264560"/>
    <xdr:sp macro="" textlink="">
      <xdr:nvSpPr>
        <xdr:cNvPr id="916" name="91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925</xdr:row>
      <xdr:rowOff>0</xdr:rowOff>
    </xdr:from>
    <xdr:ext cx="184731" cy="264560"/>
    <xdr:sp macro="" textlink="">
      <xdr:nvSpPr>
        <xdr:cNvPr id="91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926</xdr:row>
      <xdr:rowOff>0</xdr:rowOff>
    </xdr:from>
    <xdr:ext cx="184731" cy="264560"/>
    <xdr:sp macro="" textlink="">
      <xdr:nvSpPr>
        <xdr:cNvPr id="918" name="917 CuadroTexto"/>
        <xdr:cNvSpPr txBox="1"/>
      </xdr:nvSpPr>
      <xdr:spPr>
        <a:xfrm>
          <a:off x="0" y="2741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926</xdr:row>
      <xdr:rowOff>0</xdr:rowOff>
    </xdr:from>
    <xdr:ext cx="184731" cy="264560"/>
    <xdr:sp macro="" textlink="">
      <xdr:nvSpPr>
        <xdr:cNvPr id="919" name="1 CuadroTexto"/>
        <xdr:cNvSpPr txBox="1"/>
      </xdr:nvSpPr>
      <xdr:spPr>
        <a:xfrm>
          <a:off x="0" y="2741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932</xdr:row>
      <xdr:rowOff>0</xdr:rowOff>
    </xdr:from>
    <xdr:ext cx="184731" cy="264560"/>
    <xdr:sp macro="" textlink="">
      <xdr:nvSpPr>
        <xdr:cNvPr id="920" name="919 CuadroTexto"/>
        <xdr:cNvSpPr txBox="1"/>
      </xdr:nvSpPr>
      <xdr:spPr>
        <a:xfrm>
          <a:off x="0" y="275630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932</xdr:row>
      <xdr:rowOff>0</xdr:rowOff>
    </xdr:from>
    <xdr:ext cx="184731" cy="264560"/>
    <xdr:sp macro="" textlink="">
      <xdr:nvSpPr>
        <xdr:cNvPr id="921" name="1 CuadroTexto"/>
        <xdr:cNvSpPr txBox="1"/>
      </xdr:nvSpPr>
      <xdr:spPr>
        <a:xfrm>
          <a:off x="0" y="275630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933</xdr:row>
      <xdr:rowOff>0</xdr:rowOff>
    </xdr:from>
    <xdr:ext cx="184731" cy="264560"/>
    <xdr:sp macro="" textlink="">
      <xdr:nvSpPr>
        <xdr:cNvPr id="922" name="921 CuadroTexto"/>
        <xdr:cNvSpPr txBox="1"/>
      </xdr:nvSpPr>
      <xdr:spPr>
        <a:xfrm>
          <a:off x="0" y="2758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933</xdr:row>
      <xdr:rowOff>0</xdr:rowOff>
    </xdr:from>
    <xdr:ext cx="184731" cy="264560"/>
    <xdr:sp macro="" textlink="">
      <xdr:nvSpPr>
        <xdr:cNvPr id="923" name="1 CuadroTexto"/>
        <xdr:cNvSpPr txBox="1"/>
      </xdr:nvSpPr>
      <xdr:spPr>
        <a:xfrm>
          <a:off x="0" y="275813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939</xdr:row>
      <xdr:rowOff>0</xdr:rowOff>
    </xdr:from>
    <xdr:ext cx="184731" cy="264560"/>
    <xdr:sp macro="" textlink="">
      <xdr:nvSpPr>
        <xdr:cNvPr id="924" name="92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939</xdr:row>
      <xdr:rowOff>0</xdr:rowOff>
    </xdr:from>
    <xdr:ext cx="184731" cy="264560"/>
    <xdr:sp macro="" textlink="">
      <xdr:nvSpPr>
        <xdr:cNvPr id="92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940</xdr:row>
      <xdr:rowOff>0</xdr:rowOff>
    </xdr:from>
    <xdr:ext cx="184731" cy="264560"/>
    <xdr:sp macro="" textlink="">
      <xdr:nvSpPr>
        <xdr:cNvPr id="926" name="92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940</xdr:row>
      <xdr:rowOff>0</xdr:rowOff>
    </xdr:from>
    <xdr:ext cx="184731" cy="264560"/>
    <xdr:sp macro="" textlink="">
      <xdr:nvSpPr>
        <xdr:cNvPr id="92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941</xdr:row>
      <xdr:rowOff>0</xdr:rowOff>
    </xdr:from>
    <xdr:ext cx="184731" cy="264560"/>
    <xdr:sp macro="" textlink="">
      <xdr:nvSpPr>
        <xdr:cNvPr id="928" name="92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941</xdr:row>
      <xdr:rowOff>0</xdr:rowOff>
    </xdr:from>
    <xdr:ext cx="184731" cy="264560"/>
    <xdr:sp macro="" textlink="">
      <xdr:nvSpPr>
        <xdr:cNvPr id="92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941</xdr:row>
      <xdr:rowOff>0</xdr:rowOff>
    </xdr:from>
    <xdr:ext cx="184731" cy="264560"/>
    <xdr:sp macro="" textlink="">
      <xdr:nvSpPr>
        <xdr:cNvPr id="930" name="92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941</xdr:row>
      <xdr:rowOff>0</xdr:rowOff>
    </xdr:from>
    <xdr:ext cx="184731" cy="264560"/>
    <xdr:sp macro="" textlink="">
      <xdr:nvSpPr>
        <xdr:cNvPr id="93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945</xdr:row>
      <xdr:rowOff>0</xdr:rowOff>
    </xdr:from>
    <xdr:ext cx="184731" cy="400619"/>
    <xdr:sp macro="" textlink="">
      <xdr:nvSpPr>
        <xdr:cNvPr id="932" name="931 CuadroTexto"/>
        <xdr:cNvSpPr txBox="1"/>
      </xdr:nvSpPr>
      <xdr:spPr>
        <a:xfrm>
          <a:off x="0" y="278556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945</xdr:row>
      <xdr:rowOff>0</xdr:rowOff>
    </xdr:from>
    <xdr:ext cx="184731" cy="400619"/>
    <xdr:sp macro="" textlink="">
      <xdr:nvSpPr>
        <xdr:cNvPr id="933" name="1 CuadroTexto"/>
        <xdr:cNvSpPr txBox="1"/>
      </xdr:nvSpPr>
      <xdr:spPr>
        <a:xfrm>
          <a:off x="0" y="278556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946</xdr:row>
      <xdr:rowOff>0</xdr:rowOff>
    </xdr:from>
    <xdr:ext cx="184731" cy="309913"/>
    <xdr:sp macro="" textlink="">
      <xdr:nvSpPr>
        <xdr:cNvPr id="934" name="933 CuadroTexto"/>
        <xdr:cNvSpPr txBox="1"/>
      </xdr:nvSpPr>
      <xdr:spPr>
        <a:xfrm>
          <a:off x="0" y="278922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946</xdr:row>
      <xdr:rowOff>0</xdr:rowOff>
    </xdr:from>
    <xdr:ext cx="184731" cy="309913"/>
    <xdr:sp macro="" textlink="">
      <xdr:nvSpPr>
        <xdr:cNvPr id="935" name="1 CuadroTexto"/>
        <xdr:cNvSpPr txBox="1"/>
      </xdr:nvSpPr>
      <xdr:spPr>
        <a:xfrm>
          <a:off x="0" y="278922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953</xdr:row>
      <xdr:rowOff>0</xdr:rowOff>
    </xdr:from>
    <xdr:ext cx="184731" cy="264560"/>
    <xdr:sp macro="" textlink="">
      <xdr:nvSpPr>
        <xdr:cNvPr id="936" name="93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953</xdr:row>
      <xdr:rowOff>0</xdr:rowOff>
    </xdr:from>
    <xdr:ext cx="184731" cy="264560"/>
    <xdr:sp macro="" textlink="">
      <xdr:nvSpPr>
        <xdr:cNvPr id="93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955</xdr:row>
      <xdr:rowOff>0</xdr:rowOff>
    </xdr:from>
    <xdr:ext cx="184731" cy="264560"/>
    <xdr:sp macro="" textlink="">
      <xdr:nvSpPr>
        <xdr:cNvPr id="938" name="937 CuadroTexto"/>
        <xdr:cNvSpPr txBox="1"/>
      </xdr:nvSpPr>
      <xdr:spPr>
        <a:xfrm>
          <a:off x="0" y="281848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955</xdr:row>
      <xdr:rowOff>0</xdr:rowOff>
    </xdr:from>
    <xdr:ext cx="184731" cy="264560"/>
    <xdr:sp macro="" textlink="">
      <xdr:nvSpPr>
        <xdr:cNvPr id="939" name="1 CuadroTexto"/>
        <xdr:cNvSpPr txBox="1"/>
      </xdr:nvSpPr>
      <xdr:spPr>
        <a:xfrm>
          <a:off x="0" y="281848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959</xdr:row>
      <xdr:rowOff>0</xdr:rowOff>
    </xdr:from>
    <xdr:ext cx="184731" cy="264560"/>
    <xdr:sp macro="" textlink="">
      <xdr:nvSpPr>
        <xdr:cNvPr id="940" name="93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959</xdr:row>
      <xdr:rowOff>0</xdr:rowOff>
    </xdr:from>
    <xdr:ext cx="184731" cy="264560"/>
    <xdr:sp macro="" textlink="">
      <xdr:nvSpPr>
        <xdr:cNvPr id="94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960</xdr:row>
      <xdr:rowOff>0</xdr:rowOff>
    </xdr:from>
    <xdr:ext cx="184731" cy="264560"/>
    <xdr:sp macro="" textlink="">
      <xdr:nvSpPr>
        <xdr:cNvPr id="942" name="94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960</xdr:row>
      <xdr:rowOff>0</xdr:rowOff>
    </xdr:from>
    <xdr:ext cx="184731" cy="264560"/>
    <xdr:sp macro="" textlink="">
      <xdr:nvSpPr>
        <xdr:cNvPr id="94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946</xdr:row>
      <xdr:rowOff>0</xdr:rowOff>
    </xdr:from>
    <xdr:ext cx="184731" cy="309913"/>
    <xdr:sp macro="" textlink="">
      <xdr:nvSpPr>
        <xdr:cNvPr id="944" name="943 CuadroTexto"/>
        <xdr:cNvSpPr txBox="1"/>
      </xdr:nvSpPr>
      <xdr:spPr>
        <a:xfrm>
          <a:off x="0" y="278922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946</xdr:row>
      <xdr:rowOff>0</xdr:rowOff>
    </xdr:from>
    <xdr:ext cx="184731" cy="309913"/>
    <xdr:sp macro="" textlink="">
      <xdr:nvSpPr>
        <xdr:cNvPr id="945" name="1 CuadroTexto"/>
        <xdr:cNvSpPr txBox="1"/>
      </xdr:nvSpPr>
      <xdr:spPr>
        <a:xfrm>
          <a:off x="0" y="278922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947</xdr:row>
      <xdr:rowOff>0</xdr:rowOff>
    </xdr:from>
    <xdr:ext cx="184731" cy="400619"/>
    <xdr:sp macro="" textlink="">
      <xdr:nvSpPr>
        <xdr:cNvPr id="946" name="945 CuadroTexto"/>
        <xdr:cNvSpPr txBox="1"/>
      </xdr:nvSpPr>
      <xdr:spPr>
        <a:xfrm>
          <a:off x="0" y="27910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947</xdr:row>
      <xdr:rowOff>0</xdr:rowOff>
    </xdr:from>
    <xdr:ext cx="184731" cy="400619"/>
    <xdr:sp macro="" textlink="">
      <xdr:nvSpPr>
        <xdr:cNvPr id="947" name="1 CuadroTexto"/>
        <xdr:cNvSpPr txBox="1"/>
      </xdr:nvSpPr>
      <xdr:spPr>
        <a:xfrm>
          <a:off x="0" y="27910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951</xdr:row>
      <xdr:rowOff>0</xdr:rowOff>
    </xdr:from>
    <xdr:ext cx="184731" cy="400619"/>
    <xdr:sp macro="" textlink="">
      <xdr:nvSpPr>
        <xdr:cNvPr id="948" name="947 CuadroTexto"/>
        <xdr:cNvSpPr txBox="1"/>
      </xdr:nvSpPr>
      <xdr:spPr>
        <a:xfrm>
          <a:off x="0" y="28056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951</xdr:row>
      <xdr:rowOff>0</xdr:rowOff>
    </xdr:from>
    <xdr:ext cx="184731" cy="400619"/>
    <xdr:sp macro="" textlink="">
      <xdr:nvSpPr>
        <xdr:cNvPr id="949" name="1 CuadroTexto"/>
        <xdr:cNvSpPr txBox="1"/>
      </xdr:nvSpPr>
      <xdr:spPr>
        <a:xfrm>
          <a:off x="0" y="28056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952</xdr:row>
      <xdr:rowOff>0</xdr:rowOff>
    </xdr:from>
    <xdr:ext cx="184731" cy="400619"/>
    <xdr:sp macro="" textlink="">
      <xdr:nvSpPr>
        <xdr:cNvPr id="950" name="949 CuadroTexto"/>
        <xdr:cNvSpPr txBox="1"/>
      </xdr:nvSpPr>
      <xdr:spPr>
        <a:xfrm>
          <a:off x="0" y="28111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952</xdr:row>
      <xdr:rowOff>0</xdr:rowOff>
    </xdr:from>
    <xdr:ext cx="184731" cy="400619"/>
    <xdr:sp macro="" textlink="">
      <xdr:nvSpPr>
        <xdr:cNvPr id="951" name="1 CuadroTexto"/>
        <xdr:cNvSpPr txBox="1"/>
      </xdr:nvSpPr>
      <xdr:spPr>
        <a:xfrm>
          <a:off x="0" y="28111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960</xdr:row>
      <xdr:rowOff>0</xdr:rowOff>
    </xdr:from>
    <xdr:ext cx="184731" cy="264560"/>
    <xdr:sp macro="" textlink="">
      <xdr:nvSpPr>
        <xdr:cNvPr id="952" name="95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960</xdr:row>
      <xdr:rowOff>0</xdr:rowOff>
    </xdr:from>
    <xdr:ext cx="184731" cy="264560"/>
    <xdr:sp macro="" textlink="">
      <xdr:nvSpPr>
        <xdr:cNvPr id="95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961</xdr:row>
      <xdr:rowOff>0</xdr:rowOff>
    </xdr:from>
    <xdr:ext cx="184731" cy="309913"/>
    <xdr:sp macro="" textlink="">
      <xdr:nvSpPr>
        <xdr:cNvPr id="954" name="953 CuadroTexto"/>
        <xdr:cNvSpPr txBox="1"/>
      </xdr:nvSpPr>
      <xdr:spPr>
        <a:xfrm>
          <a:off x="0" y="28331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961</xdr:row>
      <xdr:rowOff>0</xdr:rowOff>
    </xdr:from>
    <xdr:ext cx="184731" cy="309913"/>
    <xdr:sp macro="" textlink="">
      <xdr:nvSpPr>
        <xdr:cNvPr id="955" name="1 CuadroTexto"/>
        <xdr:cNvSpPr txBox="1"/>
      </xdr:nvSpPr>
      <xdr:spPr>
        <a:xfrm>
          <a:off x="0" y="28331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965</xdr:row>
      <xdr:rowOff>0</xdr:rowOff>
    </xdr:from>
    <xdr:ext cx="184731" cy="400619"/>
    <xdr:sp macro="" textlink="">
      <xdr:nvSpPr>
        <xdr:cNvPr id="956" name="955 CuadroTexto"/>
        <xdr:cNvSpPr txBox="1"/>
      </xdr:nvSpPr>
      <xdr:spPr>
        <a:xfrm>
          <a:off x="0" y="284591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965</xdr:row>
      <xdr:rowOff>0</xdr:rowOff>
    </xdr:from>
    <xdr:ext cx="184731" cy="400619"/>
    <xdr:sp macro="" textlink="">
      <xdr:nvSpPr>
        <xdr:cNvPr id="957" name="1 CuadroTexto"/>
        <xdr:cNvSpPr txBox="1"/>
      </xdr:nvSpPr>
      <xdr:spPr>
        <a:xfrm>
          <a:off x="0" y="284591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966</xdr:row>
      <xdr:rowOff>0</xdr:rowOff>
    </xdr:from>
    <xdr:ext cx="184731" cy="400619"/>
    <xdr:sp macro="" textlink="">
      <xdr:nvSpPr>
        <xdr:cNvPr id="958" name="957 CuadroTexto"/>
        <xdr:cNvSpPr txBox="1"/>
      </xdr:nvSpPr>
      <xdr:spPr>
        <a:xfrm>
          <a:off x="0" y="28495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966</xdr:row>
      <xdr:rowOff>0</xdr:rowOff>
    </xdr:from>
    <xdr:ext cx="184731" cy="400619"/>
    <xdr:sp macro="" textlink="">
      <xdr:nvSpPr>
        <xdr:cNvPr id="959" name="1 CuadroTexto"/>
        <xdr:cNvSpPr txBox="1"/>
      </xdr:nvSpPr>
      <xdr:spPr>
        <a:xfrm>
          <a:off x="0" y="28495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967</xdr:row>
      <xdr:rowOff>0</xdr:rowOff>
    </xdr:from>
    <xdr:ext cx="184731" cy="400619"/>
    <xdr:sp macro="" textlink="">
      <xdr:nvSpPr>
        <xdr:cNvPr id="960" name="959 CuadroTexto"/>
        <xdr:cNvSpPr txBox="1"/>
      </xdr:nvSpPr>
      <xdr:spPr>
        <a:xfrm>
          <a:off x="0" y="28532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967</xdr:row>
      <xdr:rowOff>0</xdr:rowOff>
    </xdr:from>
    <xdr:ext cx="184731" cy="400619"/>
    <xdr:sp macro="" textlink="">
      <xdr:nvSpPr>
        <xdr:cNvPr id="961" name="1 CuadroTexto"/>
        <xdr:cNvSpPr txBox="1"/>
      </xdr:nvSpPr>
      <xdr:spPr>
        <a:xfrm>
          <a:off x="0" y="28532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968</xdr:row>
      <xdr:rowOff>0</xdr:rowOff>
    </xdr:from>
    <xdr:ext cx="184731" cy="264560"/>
    <xdr:sp macro="" textlink="">
      <xdr:nvSpPr>
        <xdr:cNvPr id="962" name="961 CuadroTexto"/>
        <xdr:cNvSpPr txBox="1"/>
      </xdr:nvSpPr>
      <xdr:spPr>
        <a:xfrm>
          <a:off x="0" y="285689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968</xdr:row>
      <xdr:rowOff>0</xdr:rowOff>
    </xdr:from>
    <xdr:ext cx="184731" cy="264560"/>
    <xdr:sp macro="" textlink="">
      <xdr:nvSpPr>
        <xdr:cNvPr id="963" name="1 CuadroTexto"/>
        <xdr:cNvSpPr txBox="1"/>
      </xdr:nvSpPr>
      <xdr:spPr>
        <a:xfrm>
          <a:off x="0" y="285689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972</xdr:row>
      <xdr:rowOff>0</xdr:rowOff>
    </xdr:from>
    <xdr:ext cx="184731" cy="264560"/>
    <xdr:sp macro="" textlink="">
      <xdr:nvSpPr>
        <xdr:cNvPr id="964" name="963 CuadroTexto"/>
        <xdr:cNvSpPr txBox="1"/>
      </xdr:nvSpPr>
      <xdr:spPr>
        <a:xfrm>
          <a:off x="0" y="28696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972</xdr:row>
      <xdr:rowOff>0</xdr:rowOff>
    </xdr:from>
    <xdr:ext cx="184731" cy="264560"/>
    <xdr:sp macro="" textlink="">
      <xdr:nvSpPr>
        <xdr:cNvPr id="965" name="1 CuadroTexto"/>
        <xdr:cNvSpPr txBox="1"/>
      </xdr:nvSpPr>
      <xdr:spPr>
        <a:xfrm>
          <a:off x="0" y="28696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973</xdr:row>
      <xdr:rowOff>0</xdr:rowOff>
    </xdr:from>
    <xdr:ext cx="184731" cy="264560"/>
    <xdr:sp macro="" textlink="">
      <xdr:nvSpPr>
        <xdr:cNvPr id="966" name="96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973</xdr:row>
      <xdr:rowOff>0</xdr:rowOff>
    </xdr:from>
    <xdr:ext cx="184731" cy="264560"/>
    <xdr:sp macro="" textlink="">
      <xdr:nvSpPr>
        <xdr:cNvPr id="96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968" name="96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96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970" name="96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97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982</xdr:row>
      <xdr:rowOff>0</xdr:rowOff>
    </xdr:from>
    <xdr:ext cx="184731" cy="264560"/>
    <xdr:sp macro="" textlink="">
      <xdr:nvSpPr>
        <xdr:cNvPr id="972" name="97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982</xdr:row>
      <xdr:rowOff>0</xdr:rowOff>
    </xdr:from>
    <xdr:ext cx="184731" cy="264560"/>
    <xdr:sp macro="" textlink="">
      <xdr:nvSpPr>
        <xdr:cNvPr id="97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983</xdr:row>
      <xdr:rowOff>0</xdr:rowOff>
    </xdr:from>
    <xdr:ext cx="184731" cy="264560"/>
    <xdr:sp macro="" textlink="">
      <xdr:nvSpPr>
        <xdr:cNvPr id="974" name="97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983</xdr:row>
      <xdr:rowOff>0</xdr:rowOff>
    </xdr:from>
    <xdr:ext cx="184731" cy="264560"/>
    <xdr:sp macro="" textlink="">
      <xdr:nvSpPr>
        <xdr:cNvPr id="97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953</xdr:row>
      <xdr:rowOff>0</xdr:rowOff>
    </xdr:from>
    <xdr:ext cx="184731" cy="264560"/>
    <xdr:sp macro="" textlink="">
      <xdr:nvSpPr>
        <xdr:cNvPr id="976" name="97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953</xdr:row>
      <xdr:rowOff>0</xdr:rowOff>
    </xdr:from>
    <xdr:ext cx="184731" cy="264560"/>
    <xdr:sp macro="" textlink="">
      <xdr:nvSpPr>
        <xdr:cNvPr id="97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955</xdr:row>
      <xdr:rowOff>0</xdr:rowOff>
    </xdr:from>
    <xdr:ext cx="184731" cy="264560"/>
    <xdr:sp macro="" textlink="">
      <xdr:nvSpPr>
        <xdr:cNvPr id="978" name="977 CuadroTexto"/>
        <xdr:cNvSpPr txBox="1"/>
      </xdr:nvSpPr>
      <xdr:spPr>
        <a:xfrm>
          <a:off x="0" y="281848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955</xdr:row>
      <xdr:rowOff>0</xdr:rowOff>
    </xdr:from>
    <xdr:ext cx="184731" cy="264560"/>
    <xdr:sp macro="" textlink="">
      <xdr:nvSpPr>
        <xdr:cNvPr id="979" name="1 CuadroTexto"/>
        <xdr:cNvSpPr txBox="1"/>
      </xdr:nvSpPr>
      <xdr:spPr>
        <a:xfrm>
          <a:off x="0" y="281848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959</xdr:row>
      <xdr:rowOff>0</xdr:rowOff>
    </xdr:from>
    <xdr:ext cx="184731" cy="264560"/>
    <xdr:sp macro="" textlink="">
      <xdr:nvSpPr>
        <xdr:cNvPr id="980" name="97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959</xdr:row>
      <xdr:rowOff>0</xdr:rowOff>
    </xdr:from>
    <xdr:ext cx="184731" cy="264560"/>
    <xdr:sp macro="" textlink="">
      <xdr:nvSpPr>
        <xdr:cNvPr id="98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960</xdr:row>
      <xdr:rowOff>0</xdr:rowOff>
    </xdr:from>
    <xdr:ext cx="184731" cy="264560"/>
    <xdr:sp macro="" textlink="">
      <xdr:nvSpPr>
        <xdr:cNvPr id="982" name="98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960</xdr:row>
      <xdr:rowOff>0</xdr:rowOff>
    </xdr:from>
    <xdr:ext cx="184731" cy="264560"/>
    <xdr:sp macro="" textlink="">
      <xdr:nvSpPr>
        <xdr:cNvPr id="98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967</xdr:row>
      <xdr:rowOff>0</xdr:rowOff>
    </xdr:from>
    <xdr:ext cx="184731" cy="400619"/>
    <xdr:sp macro="" textlink="">
      <xdr:nvSpPr>
        <xdr:cNvPr id="984" name="983 CuadroTexto"/>
        <xdr:cNvSpPr txBox="1"/>
      </xdr:nvSpPr>
      <xdr:spPr>
        <a:xfrm>
          <a:off x="0" y="28532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967</xdr:row>
      <xdr:rowOff>0</xdr:rowOff>
    </xdr:from>
    <xdr:ext cx="184731" cy="400619"/>
    <xdr:sp macro="" textlink="">
      <xdr:nvSpPr>
        <xdr:cNvPr id="985" name="1 CuadroTexto"/>
        <xdr:cNvSpPr txBox="1"/>
      </xdr:nvSpPr>
      <xdr:spPr>
        <a:xfrm>
          <a:off x="0" y="28532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968</xdr:row>
      <xdr:rowOff>0</xdr:rowOff>
    </xdr:from>
    <xdr:ext cx="184731" cy="264560"/>
    <xdr:sp macro="" textlink="">
      <xdr:nvSpPr>
        <xdr:cNvPr id="986" name="985 CuadroTexto"/>
        <xdr:cNvSpPr txBox="1"/>
      </xdr:nvSpPr>
      <xdr:spPr>
        <a:xfrm>
          <a:off x="0" y="285689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968</xdr:row>
      <xdr:rowOff>0</xdr:rowOff>
    </xdr:from>
    <xdr:ext cx="184731" cy="264560"/>
    <xdr:sp macro="" textlink="">
      <xdr:nvSpPr>
        <xdr:cNvPr id="987" name="1 CuadroTexto"/>
        <xdr:cNvSpPr txBox="1"/>
      </xdr:nvSpPr>
      <xdr:spPr>
        <a:xfrm>
          <a:off x="0" y="285689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972</xdr:row>
      <xdr:rowOff>0</xdr:rowOff>
    </xdr:from>
    <xdr:ext cx="184731" cy="264560"/>
    <xdr:sp macro="" textlink="">
      <xdr:nvSpPr>
        <xdr:cNvPr id="988" name="987 CuadroTexto"/>
        <xdr:cNvSpPr txBox="1"/>
      </xdr:nvSpPr>
      <xdr:spPr>
        <a:xfrm>
          <a:off x="0" y="28696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972</xdr:row>
      <xdr:rowOff>0</xdr:rowOff>
    </xdr:from>
    <xdr:ext cx="184731" cy="264560"/>
    <xdr:sp macro="" textlink="">
      <xdr:nvSpPr>
        <xdr:cNvPr id="989" name="1 CuadroTexto"/>
        <xdr:cNvSpPr txBox="1"/>
      </xdr:nvSpPr>
      <xdr:spPr>
        <a:xfrm>
          <a:off x="0" y="28696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973</xdr:row>
      <xdr:rowOff>0</xdr:rowOff>
    </xdr:from>
    <xdr:ext cx="184731" cy="264560"/>
    <xdr:sp macro="" textlink="">
      <xdr:nvSpPr>
        <xdr:cNvPr id="990" name="98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973</xdr:row>
      <xdr:rowOff>0</xdr:rowOff>
    </xdr:from>
    <xdr:ext cx="184731" cy="264560"/>
    <xdr:sp macro="" textlink="">
      <xdr:nvSpPr>
        <xdr:cNvPr id="99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974</xdr:row>
      <xdr:rowOff>0</xdr:rowOff>
    </xdr:from>
    <xdr:ext cx="184731" cy="264560"/>
    <xdr:sp macro="" textlink="">
      <xdr:nvSpPr>
        <xdr:cNvPr id="992" name="99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974</xdr:row>
      <xdr:rowOff>0</xdr:rowOff>
    </xdr:from>
    <xdr:ext cx="184731" cy="264560"/>
    <xdr:sp macro="" textlink="">
      <xdr:nvSpPr>
        <xdr:cNvPr id="99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975</xdr:row>
      <xdr:rowOff>0</xdr:rowOff>
    </xdr:from>
    <xdr:ext cx="184731" cy="264560"/>
    <xdr:sp macro="" textlink="">
      <xdr:nvSpPr>
        <xdr:cNvPr id="994" name="99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975</xdr:row>
      <xdr:rowOff>0</xdr:rowOff>
    </xdr:from>
    <xdr:ext cx="184731" cy="264560"/>
    <xdr:sp macro="" textlink="">
      <xdr:nvSpPr>
        <xdr:cNvPr id="99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996" name="99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99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998" name="99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99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984</xdr:row>
      <xdr:rowOff>0</xdr:rowOff>
    </xdr:from>
    <xdr:ext cx="184731" cy="264560"/>
    <xdr:sp macro="" textlink="">
      <xdr:nvSpPr>
        <xdr:cNvPr id="1000" name="999 CuadroTexto"/>
        <xdr:cNvSpPr txBox="1"/>
      </xdr:nvSpPr>
      <xdr:spPr>
        <a:xfrm>
          <a:off x="0" y="28916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984</xdr:row>
      <xdr:rowOff>0</xdr:rowOff>
    </xdr:from>
    <xdr:ext cx="184731" cy="264560"/>
    <xdr:sp macro="" textlink="">
      <xdr:nvSpPr>
        <xdr:cNvPr id="1001" name="1 CuadroTexto"/>
        <xdr:cNvSpPr txBox="1"/>
      </xdr:nvSpPr>
      <xdr:spPr>
        <a:xfrm>
          <a:off x="0" y="28916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985</xdr:row>
      <xdr:rowOff>0</xdr:rowOff>
    </xdr:from>
    <xdr:ext cx="184731" cy="264560"/>
    <xdr:sp macro="" textlink="">
      <xdr:nvSpPr>
        <xdr:cNvPr id="1002" name="100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985</xdr:row>
      <xdr:rowOff>0</xdr:rowOff>
    </xdr:from>
    <xdr:ext cx="184731" cy="264560"/>
    <xdr:sp macro="" textlink="">
      <xdr:nvSpPr>
        <xdr:cNvPr id="100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989</xdr:row>
      <xdr:rowOff>0</xdr:rowOff>
    </xdr:from>
    <xdr:ext cx="184731" cy="347707"/>
    <xdr:sp macro="" textlink="">
      <xdr:nvSpPr>
        <xdr:cNvPr id="1004" name="100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989</xdr:row>
      <xdr:rowOff>0</xdr:rowOff>
    </xdr:from>
    <xdr:ext cx="184731" cy="347707"/>
    <xdr:sp macro="" textlink="">
      <xdr:nvSpPr>
        <xdr:cNvPr id="100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1006" name="1005 CuadroTexto"/>
        <xdr:cNvSpPr txBox="1"/>
      </xdr:nvSpPr>
      <xdr:spPr>
        <a:xfrm>
          <a:off x="0" y="290443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1007" name="1 CuadroTexto"/>
        <xdr:cNvSpPr txBox="1"/>
      </xdr:nvSpPr>
      <xdr:spPr>
        <a:xfrm>
          <a:off x="0" y="290443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1075</xdr:row>
      <xdr:rowOff>0</xdr:rowOff>
    </xdr:from>
    <xdr:ext cx="184731" cy="264560"/>
    <xdr:sp macro="" textlink="">
      <xdr:nvSpPr>
        <xdr:cNvPr id="1008" name="100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1075</xdr:row>
      <xdr:rowOff>0</xdr:rowOff>
    </xdr:from>
    <xdr:ext cx="184731" cy="264560"/>
    <xdr:sp macro="" textlink="">
      <xdr:nvSpPr>
        <xdr:cNvPr id="100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1076</xdr:row>
      <xdr:rowOff>0</xdr:rowOff>
    </xdr:from>
    <xdr:ext cx="184731" cy="264560"/>
    <xdr:sp macro="" textlink="">
      <xdr:nvSpPr>
        <xdr:cNvPr id="1010" name="1009 CuadroTexto"/>
        <xdr:cNvSpPr txBox="1"/>
      </xdr:nvSpPr>
      <xdr:spPr>
        <a:xfrm>
          <a:off x="0" y="31403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1076</xdr:row>
      <xdr:rowOff>0</xdr:rowOff>
    </xdr:from>
    <xdr:ext cx="184731" cy="264560"/>
    <xdr:sp macro="" textlink="">
      <xdr:nvSpPr>
        <xdr:cNvPr id="1011" name="1 CuadroTexto"/>
        <xdr:cNvSpPr txBox="1"/>
      </xdr:nvSpPr>
      <xdr:spPr>
        <a:xfrm>
          <a:off x="0" y="31403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1077</xdr:row>
      <xdr:rowOff>0</xdr:rowOff>
    </xdr:from>
    <xdr:ext cx="184731" cy="264560"/>
    <xdr:sp macro="" textlink="">
      <xdr:nvSpPr>
        <xdr:cNvPr id="1012" name="1011 CuadroTexto"/>
        <xdr:cNvSpPr txBox="1"/>
      </xdr:nvSpPr>
      <xdr:spPr>
        <a:xfrm>
          <a:off x="0" y="31440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1077</xdr:row>
      <xdr:rowOff>0</xdr:rowOff>
    </xdr:from>
    <xdr:ext cx="184731" cy="264560"/>
    <xdr:sp macro="" textlink="">
      <xdr:nvSpPr>
        <xdr:cNvPr id="1013" name="1 CuadroTexto"/>
        <xdr:cNvSpPr txBox="1"/>
      </xdr:nvSpPr>
      <xdr:spPr>
        <a:xfrm>
          <a:off x="0" y="31440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1120</xdr:row>
      <xdr:rowOff>0</xdr:rowOff>
    </xdr:from>
    <xdr:ext cx="184731" cy="400619"/>
    <xdr:sp macro="" textlink="">
      <xdr:nvSpPr>
        <xdr:cNvPr id="1014" name="1013 CuadroTexto"/>
        <xdr:cNvSpPr txBox="1"/>
      </xdr:nvSpPr>
      <xdr:spPr>
        <a:xfrm>
          <a:off x="0" y="328665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1120</xdr:row>
      <xdr:rowOff>0</xdr:rowOff>
    </xdr:from>
    <xdr:ext cx="184731" cy="400619"/>
    <xdr:sp macro="" textlink="">
      <xdr:nvSpPr>
        <xdr:cNvPr id="1015" name="1 CuadroTexto"/>
        <xdr:cNvSpPr txBox="1"/>
      </xdr:nvSpPr>
      <xdr:spPr>
        <a:xfrm>
          <a:off x="0" y="328665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1121</xdr:row>
      <xdr:rowOff>0</xdr:rowOff>
    </xdr:from>
    <xdr:ext cx="184731" cy="400619"/>
    <xdr:sp macro="" textlink="">
      <xdr:nvSpPr>
        <xdr:cNvPr id="1016" name="1015 CuadroTexto"/>
        <xdr:cNvSpPr txBox="1"/>
      </xdr:nvSpPr>
      <xdr:spPr>
        <a:xfrm>
          <a:off x="0" y="32903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1121</xdr:row>
      <xdr:rowOff>0</xdr:rowOff>
    </xdr:from>
    <xdr:ext cx="184731" cy="400619"/>
    <xdr:sp macro="" textlink="">
      <xdr:nvSpPr>
        <xdr:cNvPr id="1017" name="1 CuadroTexto"/>
        <xdr:cNvSpPr txBox="1"/>
      </xdr:nvSpPr>
      <xdr:spPr>
        <a:xfrm>
          <a:off x="0" y="32903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1126</xdr:row>
      <xdr:rowOff>0</xdr:rowOff>
    </xdr:from>
    <xdr:ext cx="184731" cy="264560"/>
    <xdr:sp macro="" textlink="">
      <xdr:nvSpPr>
        <xdr:cNvPr id="1018" name="1017 CuadroTexto"/>
        <xdr:cNvSpPr txBox="1"/>
      </xdr:nvSpPr>
      <xdr:spPr>
        <a:xfrm>
          <a:off x="0" y="330494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1126</xdr:row>
      <xdr:rowOff>0</xdr:rowOff>
    </xdr:from>
    <xdr:ext cx="184731" cy="264560"/>
    <xdr:sp macro="" textlink="">
      <xdr:nvSpPr>
        <xdr:cNvPr id="1019" name="1 CuadroTexto"/>
        <xdr:cNvSpPr txBox="1"/>
      </xdr:nvSpPr>
      <xdr:spPr>
        <a:xfrm>
          <a:off x="0" y="330494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1127</xdr:row>
      <xdr:rowOff>0</xdr:rowOff>
    </xdr:from>
    <xdr:ext cx="184731" cy="309913"/>
    <xdr:sp macro="" textlink="">
      <xdr:nvSpPr>
        <xdr:cNvPr id="1020" name="1019 CuadroTexto"/>
        <xdr:cNvSpPr txBox="1"/>
      </xdr:nvSpPr>
      <xdr:spPr>
        <a:xfrm>
          <a:off x="0" y="33086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1127</xdr:row>
      <xdr:rowOff>0</xdr:rowOff>
    </xdr:from>
    <xdr:ext cx="184731" cy="309913"/>
    <xdr:sp macro="" textlink="">
      <xdr:nvSpPr>
        <xdr:cNvPr id="1021" name="1 CuadroTexto"/>
        <xdr:cNvSpPr txBox="1"/>
      </xdr:nvSpPr>
      <xdr:spPr>
        <a:xfrm>
          <a:off x="0" y="33086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184731" cy="264560"/>
    <xdr:sp macro="" textlink="">
      <xdr:nvSpPr>
        <xdr:cNvPr id="1022" name="1021 CuadroTexto"/>
        <xdr:cNvSpPr txBox="1"/>
      </xdr:nvSpPr>
      <xdr:spPr>
        <a:xfrm>
          <a:off x="0" y="33159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184731" cy="264560"/>
    <xdr:sp macro="" textlink="">
      <xdr:nvSpPr>
        <xdr:cNvPr id="1023" name="1 CuadroTexto"/>
        <xdr:cNvSpPr txBox="1"/>
      </xdr:nvSpPr>
      <xdr:spPr>
        <a:xfrm>
          <a:off x="0" y="33159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184731" cy="264560"/>
    <xdr:sp macro="" textlink="">
      <xdr:nvSpPr>
        <xdr:cNvPr id="1024" name="1023 CuadroTexto"/>
        <xdr:cNvSpPr txBox="1"/>
      </xdr:nvSpPr>
      <xdr:spPr>
        <a:xfrm>
          <a:off x="0" y="33159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184731" cy="264560"/>
    <xdr:sp macro="" textlink="">
      <xdr:nvSpPr>
        <xdr:cNvPr id="1025" name="1 CuadroTexto"/>
        <xdr:cNvSpPr txBox="1"/>
      </xdr:nvSpPr>
      <xdr:spPr>
        <a:xfrm>
          <a:off x="0" y="33159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1131</xdr:row>
      <xdr:rowOff>0</xdr:rowOff>
    </xdr:from>
    <xdr:ext cx="184731" cy="264560"/>
    <xdr:sp macro="" textlink="">
      <xdr:nvSpPr>
        <xdr:cNvPr id="1026" name="1025 CuadroTexto"/>
        <xdr:cNvSpPr txBox="1"/>
      </xdr:nvSpPr>
      <xdr:spPr>
        <a:xfrm>
          <a:off x="0" y="332140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1131</xdr:row>
      <xdr:rowOff>0</xdr:rowOff>
    </xdr:from>
    <xdr:ext cx="184731" cy="264560"/>
    <xdr:sp macro="" textlink="">
      <xdr:nvSpPr>
        <xdr:cNvPr id="1027" name="1 CuadroTexto"/>
        <xdr:cNvSpPr txBox="1"/>
      </xdr:nvSpPr>
      <xdr:spPr>
        <a:xfrm>
          <a:off x="0" y="332140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1132</xdr:row>
      <xdr:rowOff>0</xdr:rowOff>
    </xdr:from>
    <xdr:ext cx="184731" cy="264560"/>
    <xdr:sp macro="" textlink="">
      <xdr:nvSpPr>
        <xdr:cNvPr id="1028" name="1027 CuadroTexto"/>
        <xdr:cNvSpPr txBox="1"/>
      </xdr:nvSpPr>
      <xdr:spPr>
        <a:xfrm>
          <a:off x="0" y="3326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1132</xdr:row>
      <xdr:rowOff>0</xdr:rowOff>
    </xdr:from>
    <xdr:ext cx="184731" cy="264560"/>
    <xdr:sp macro="" textlink="">
      <xdr:nvSpPr>
        <xdr:cNvPr id="1029" name="1 CuadroTexto"/>
        <xdr:cNvSpPr txBox="1"/>
      </xdr:nvSpPr>
      <xdr:spPr>
        <a:xfrm>
          <a:off x="0" y="3326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1133</xdr:row>
      <xdr:rowOff>0</xdr:rowOff>
    </xdr:from>
    <xdr:ext cx="184731" cy="264560"/>
    <xdr:sp macro="" textlink="">
      <xdr:nvSpPr>
        <xdr:cNvPr id="1030" name="102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1133</xdr:row>
      <xdr:rowOff>0</xdr:rowOff>
    </xdr:from>
    <xdr:ext cx="184731" cy="264560"/>
    <xdr:sp macro="" textlink="">
      <xdr:nvSpPr>
        <xdr:cNvPr id="103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1134</xdr:row>
      <xdr:rowOff>0</xdr:rowOff>
    </xdr:from>
    <xdr:ext cx="184731" cy="264560"/>
    <xdr:sp macro="" textlink="">
      <xdr:nvSpPr>
        <xdr:cNvPr id="1032" name="1031 CuadroTexto"/>
        <xdr:cNvSpPr txBox="1"/>
      </xdr:nvSpPr>
      <xdr:spPr>
        <a:xfrm>
          <a:off x="0" y="33342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1134</xdr:row>
      <xdr:rowOff>0</xdr:rowOff>
    </xdr:from>
    <xdr:ext cx="184731" cy="264560"/>
    <xdr:sp macro="" textlink="">
      <xdr:nvSpPr>
        <xdr:cNvPr id="1033" name="1 CuadroTexto"/>
        <xdr:cNvSpPr txBox="1"/>
      </xdr:nvSpPr>
      <xdr:spPr>
        <a:xfrm>
          <a:off x="0" y="33342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1140</xdr:row>
      <xdr:rowOff>0</xdr:rowOff>
    </xdr:from>
    <xdr:ext cx="184731" cy="264560"/>
    <xdr:sp macro="" textlink="">
      <xdr:nvSpPr>
        <xdr:cNvPr id="1034" name="1033 CuadroTexto"/>
        <xdr:cNvSpPr txBox="1"/>
      </xdr:nvSpPr>
      <xdr:spPr>
        <a:xfrm>
          <a:off x="0" y="33524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1140</xdr:row>
      <xdr:rowOff>0</xdr:rowOff>
    </xdr:from>
    <xdr:ext cx="184731" cy="264560"/>
    <xdr:sp macro="" textlink="">
      <xdr:nvSpPr>
        <xdr:cNvPr id="1035" name="1 CuadroTexto"/>
        <xdr:cNvSpPr txBox="1"/>
      </xdr:nvSpPr>
      <xdr:spPr>
        <a:xfrm>
          <a:off x="0" y="33524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1142</xdr:row>
      <xdr:rowOff>0</xdr:rowOff>
    </xdr:from>
    <xdr:ext cx="184731" cy="264560"/>
    <xdr:sp macro="" textlink="">
      <xdr:nvSpPr>
        <xdr:cNvPr id="1036" name="1035 CuadroTexto"/>
        <xdr:cNvSpPr txBox="1"/>
      </xdr:nvSpPr>
      <xdr:spPr>
        <a:xfrm>
          <a:off x="0" y="335798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1142</xdr:row>
      <xdr:rowOff>0</xdr:rowOff>
    </xdr:from>
    <xdr:ext cx="184731" cy="264560"/>
    <xdr:sp macro="" textlink="">
      <xdr:nvSpPr>
        <xdr:cNvPr id="1037" name="1 CuadroTexto"/>
        <xdr:cNvSpPr txBox="1"/>
      </xdr:nvSpPr>
      <xdr:spPr>
        <a:xfrm>
          <a:off x="0" y="335798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1149</xdr:row>
      <xdr:rowOff>0</xdr:rowOff>
    </xdr:from>
    <xdr:ext cx="184731" cy="264560"/>
    <xdr:sp macro="" textlink="">
      <xdr:nvSpPr>
        <xdr:cNvPr id="1038" name="103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1149</xdr:row>
      <xdr:rowOff>0</xdr:rowOff>
    </xdr:from>
    <xdr:ext cx="184731" cy="264560"/>
    <xdr:sp macro="" textlink="">
      <xdr:nvSpPr>
        <xdr:cNvPr id="103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1150</xdr:row>
      <xdr:rowOff>0</xdr:rowOff>
    </xdr:from>
    <xdr:ext cx="184731" cy="264560"/>
    <xdr:sp macro="" textlink="">
      <xdr:nvSpPr>
        <xdr:cNvPr id="1040" name="103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1150</xdr:row>
      <xdr:rowOff>0</xdr:rowOff>
    </xdr:from>
    <xdr:ext cx="184731" cy="264560"/>
    <xdr:sp macro="" textlink="">
      <xdr:nvSpPr>
        <xdr:cNvPr id="104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1154</xdr:row>
      <xdr:rowOff>0</xdr:rowOff>
    </xdr:from>
    <xdr:ext cx="184731" cy="264560"/>
    <xdr:sp macro="" textlink="">
      <xdr:nvSpPr>
        <xdr:cNvPr id="1042" name="104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1154</xdr:row>
      <xdr:rowOff>0</xdr:rowOff>
    </xdr:from>
    <xdr:ext cx="184731" cy="264560"/>
    <xdr:sp macro="" textlink="">
      <xdr:nvSpPr>
        <xdr:cNvPr id="104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1155</xdr:row>
      <xdr:rowOff>0</xdr:rowOff>
    </xdr:from>
    <xdr:ext cx="184731" cy="264560"/>
    <xdr:sp macro="" textlink="">
      <xdr:nvSpPr>
        <xdr:cNvPr id="1044" name="1043 CuadroTexto"/>
        <xdr:cNvSpPr txBox="1"/>
      </xdr:nvSpPr>
      <xdr:spPr>
        <a:xfrm>
          <a:off x="0" y="33872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1155</xdr:row>
      <xdr:rowOff>0</xdr:rowOff>
    </xdr:from>
    <xdr:ext cx="184731" cy="264560"/>
    <xdr:sp macro="" textlink="">
      <xdr:nvSpPr>
        <xdr:cNvPr id="1045" name="1 CuadroTexto"/>
        <xdr:cNvSpPr txBox="1"/>
      </xdr:nvSpPr>
      <xdr:spPr>
        <a:xfrm>
          <a:off x="0" y="33872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1128</xdr:row>
      <xdr:rowOff>0</xdr:rowOff>
    </xdr:from>
    <xdr:ext cx="184731" cy="400619"/>
    <xdr:sp macro="" textlink="">
      <xdr:nvSpPr>
        <xdr:cNvPr id="1046" name="1045 CuadroTexto"/>
        <xdr:cNvSpPr txBox="1"/>
      </xdr:nvSpPr>
      <xdr:spPr>
        <a:xfrm>
          <a:off x="0" y="33104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1128</xdr:row>
      <xdr:rowOff>0</xdr:rowOff>
    </xdr:from>
    <xdr:ext cx="184731" cy="400619"/>
    <xdr:sp macro="" textlink="">
      <xdr:nvSpPr>
        <xdr:cNvPr id="1047" name="1 CuadroTexto"/>
        <xdr:cNvSpPr txBox="1"/>
      </xdr:nvSpPr>
      <xdr:spPr>
        <a:xfrm>
          <a:off x="0" y="33104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184731" cy="264560"/>
    <xdr:sp macro="" textlink="">
      <xdr:nvSpPr>
        <xdr:cNvPr id="1048" name="1047 CuadroTexto"/>
        <xdr:cNvSpPr txBox="1"/>
      </xdr:nvSpPr>
      <xdr:spPr>
        <a:xfrm>
          <a:off x="0" y="33159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184731" cy="264560"/>
    <xdr:sp macro="" textlink="">
      <xdr:nvSpPr>
        <xdr:cNvPr id="1049" name="1 CuadroTexto"/>
        <xdr:cNvSpPr txBox="1"/>
      </xdr:nvSpPr>
      <xdr:spPr>
        <a:xfrm>
          <a:off x="0" y="33159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184731" cy="264560"/>
    <xdr:sp macro="" textlink="">
      <xdr:nvSpPr>
        <xdr:cNvPr id="1050" name="1049 CuadroTexto"/>
        <xdr:cNvSpPr txBox="1"/>
      </xdr:nvSpPr>
      <xdr:spPr>
        <a:xfrm>
          <a:off x="0" y="33159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184731" cy="264560"/>
    <xdr:sp macro="" textlink="">
      <xdr:nvSpPr>
        <xdr:cNvPr id="1051" name="1 CuadroTexto"/>
        <xdr:cNvSpPr txBox="1"/>
      </xdr:nvSpPr>
      <xdr:spPr>
        <a:xfrm>
          <a:off x="0" y="33159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184731" cy="264560"/>
    <xdr:sp macro="" textlink="">
      <xdr:nvSpPr>
        <xdr:cNvPr id="1052" name="1051 CuadroTexto"/>
        <xdr:cNvSpPr txBox="1"/>
      </xdr:nvSpPr>
      <xdr:spPr>
        <a:xfrm>
          <a:off x="0" y="33159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184731" cy="264560"/>
    <xdr:sp macro="" textlink="">
      <xdr:nvSpPr>
        <xdr:cNvPr id="1053" name="1 CuadroTexto"/>
        <xdr:cNvSpPr txBox="1"/>
      </xdr:nvSpPr>
      <xdr:spPr>
        <a:xfrm>
          <a:off x="0" y="33159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1133</xdr:row>
      <xdr:rowOff>0</xdr:rowOff>
    </xdr:from>
    <xdr:ext cx="184731" cy="264560"/>
    <xdr:sp macro="" textlink="">
      <xdr:nvSpPr>
        <xdr:cNvPr id="1054" name="105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1133</xdr:row>
      <xdr:rowOff>0</xdr:rowOff>
    </xdr:from>
    <xdr:ext cx="184731" cy="264560"/>
    <xdr:sp macro="" textlink="">
      <xdr:nvSpPr>
        <xdr:cNvPr id="105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1134</xdr:row>
      <xdr:rowOff>0</xdr:rowOff>
    </xdr:from>
    <xdr:ext cx="184731" cy="264560"/>
    <xdr:sp macro="" textlink="">
      <xdr:nvSpPr>
        <xdr:cNvPr id="1056" name="1055 CuadroTexto"/>
        <xdr:cNvSpPr txBox="1"/>
      </xdr:nvSpPr>
      <xdr:spPr>
        <a:xfrm>
          <a:off x="0" y="33342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1134</xdr:row>
      <xdr:rowOff>0</xdr:rowOff>
    </xdr:from>
    <xdr:ext cx="184731" cy="264560"/>
    <xdr:sp macro="" textlink="">
      <xdr:nvSpPr>
        <xdr:cNvPr id="1057" name="1 CuadroTexto"/>
        <xdr:cNvSpPr txBox="1"/>
      </xdr:nvSpPr>
      <xdr:spPr>
        <a:xfrm>
          <a:off x="0" y="33342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1140</xdr:row>
      <xdr:rowOff>0</xdr:rowOff>
    </xdr:from>
    <xdr:ext cx="184731" cy="264560"/>
    <xdr:sp macro="" textlink="">
      <xdr:nvSpPr>
        <xdr:cNvPr id="1058" name="1057 CuadroTexto"/>
        <xdr:cNvSpPr txBox="1"/>
      </xdr:nvSpPr>
      <xdr:spPr>
        <a:xfrm>
          <a:off x="0" y="33524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1140</xdr:row>
      <xdr:rowOff>0</xdr:rowOff>
    </xdr:from>
    <xdr:ext cx="184731" cy="264560"/>
    <xdr:sp macro="" textlink="">
      <xdr:nvSpPr>
        <xdr:cNvPr id="1059" name="1 CuadroTexto"/>
        <xdr:cNvSpPr txBox="1"/>
      </xdr:nvSpPr>
      <xdr:spPr>
        <a:xfrm>
          <a:off x="0" y="33524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1142</xdr:row>
      <xdr:rowOff>0</xdr:rowOff>
    </xdr:from>
    <xdr:ext cx="184731" cy="264560"/>
    <xdr:sp macro="" textlink="">
      <xdr:nvSpPr>
        <xdr:cNvPr id="1060" name="1059 CuadroTexto"/>
        <xdr:cNvSpPr txBox="1"/>
      </xdr:nvSpPr>
      <xdr:spPr>
        <a:xfrm>
          <a:off x="0" y="335798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1142</xdr:row>
      <xdr:rowOff>0</xdr:rowOff>
    </xdr:from>
    <xdr:ext cx="184731" cy="264560"/>
    <xdr:sp macro="" textlink="">
      <xdr:nvSpPr>
        <xdr:cNvPr id="1061" name="1 CuadroTexto"/>
        <xdr:cNvSpPr txBox="1"/>
      </xdr:nvSpPr>
      <xdr:spPr>
        <a:xfrm>
          <a:off x="0" y="335798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1143</xdr:row>
      <xdr:rowOff>0</xdr:rowOff>
    </xdr:from>
    <xdr:ext cx="184731" cy="264560"/>
    <xdr:sp macro="" textlink="">
      <xdr:nvSpPr>
        <xdr:cNvPr id="1062" name="106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1143</xdr:row>
      <xdr:rowOff>0</xdr:rowOff>
    </xdr:from>
    <xdr:ext cx="184731" cy="264560"/>
    <xdr:sp macro="" textlink="">
      <xdr:nvSpPr>
        <xdr:cNvPr id="106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1144</xdr:row>
      <xdr:rowOff>0</xdr:rowOff>
    </xdr:from>
    <xdr:ext cx="184731" cy="264560"/>
    <xdr:sp macro="" textlink="">
      <xdr:nvSpPr>
        <xdr:cNvPr id="1064" name="106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1144</xdr:row>
      <xdr:rowOff>0</xdr:rowOff>
    </xdr:from>
    <xdr:ext cx="184731" cy="264560"/>
    <xdr:sp macro="" textlink="">
      <xdr:nvSpPr>
        <xdr:cNvPr id="106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1148</xdr:row>
      <xdr:rowOff>0</xdr:rowOff>
    </xdr:from>
    <xdr:ext cx="184731" cy="264560"/>
    <xdr:sp macro="" textlink="">
      <xdr:nvSpPr>
        <xdr:cNvPr id="1066" name="106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1148</xdr:row>
      <xdr:rowOff>0</xdr:rowOff>
    </xdr:from>
    <xdr:ext cx="184731" cy="264560"/>
    <xdr:sp macro="" textlink="">
      <xdr:nvSpPr>
        <xdr:cNvPr id="106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1149</xdr:row>
      <xdr:rowOff>0</xdr:rowOff>
    </xdr:from>
    <xdr:ext cx="184731" cy="264560"/>
    <xdr:sp macro="" textlink="">
      <xdr:nvSpPr>
        <xdr:cNvPr id="1068" name="106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1149</xdr:row>
      <xdr:rowOff>0</xdr:rowOff>
    </xdr:from>
    <xdr:ext cx="184731" cy="264560"/>
    <xdr:sp macro="" textlink="">
      <xdr:nvSpPr>
        <xdr:cNvPr id="106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1156</xdr:row>
      <xdr:rowOff>0</xdr:rowOff>
    </xdr:from>
    <xdr:ext cx="184731" cy="264560"/>
    <xdr:sp macro="" textlink="">
      <xdr:nvSpPr>
        <xdr:cNvPr id="1070" name="106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1156</xdr:row>
      <xdr:rowOff>0</xdr:rowOff>
    </xdr:from>
    <xdr:ext cx="184731" cy="264560"/>
    <xdr:sp macro="" textlink="">
      <xdr:nvSpPr>
        <xdr:cNvPr id="107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1157</xdr:row>
      <xdr:rowOff>0</xdr:rowOff>
    </xdr:from>
    <xdr:ext cx="184731" cy="309913"/>
    <xdr:sp macro="" textlink="">
      <xdr:nvSpPr>
        <xdr:cNvPr id="1072" name="107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1157</xdr:row>
      <xdr:rowOff>0</xdr:rowOff>
    </xdr:from>
    <xdr:ext cx="184731" cy="309913"/>
    <xdr:sp macro="" textlink="">
      <xdr:nvSpPr>
        <xdr:cNvPr id="107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1161</xdr:row>
      <xdr:rowOff>0</xdr:rowOff>
    </xdr:from>
    <xdr:ext cx="184731" cy="400619"/>
    <xdr:sp macro="" textlink="">
      <xdr:nvSpPr>
        <xdr:cNvPr id="1074" name="1073 CuadroTexto"/>
        <xdr:cNvSpPr txBox="1"/>
      </xdr:nvSpPr>
      <xdr:spPr>
        <a:xfrm>
          <a:off x="0" y="34018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1161</xdr:row>
      <xdr:rowOff>0</xdr:rowOff>
    </xdr:from>
    <xdr:ext cx="184731" cy="400619"/>
    <xdr:sp macro="" textlink="">
      <xdr:nvSpPr>
        <xdr:cNvPr id="1075" name="1 CuadroTexto"/>
        <xdr:cNvSpPr txBox="1"/>
      </xdr:nvSpPr>
      <xdr:spPr>
        <a:xfrm>
          <a:off x="0" y="34018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1162</xdr:row>
      <xdr:rowOff>0</xdr:rowOff>
    </xdr:from>
    <xdr:ext cx="184731" cy="264560"/>
    <xdr:sp macro="" textlink="">
      <xdr:nvSpPr>
        <xdr:cNvPr id="1076" name="107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1162</xdr:row>
      <xdr:rowOff>0</xdr:rowOff>
    </xdr:from>
    <xdr:ext cx="184731" cy="264560"/>
    <xdr:sp macro="" textlink="">
      <xdr:nvSpPr>
        <xdr:cNvPr id="107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1149</xdr:row>
      <xdr:rowOff>0</xdr:rowOff>
    </xdr:from>
    <xdr:ext cx="184731" cy="264560"/>
    <xdr:sp macro="" textlink="">
      <xdr:nvSpPr>
        <xdr:cNvPr id="1078" name="107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1149</xdr:row>
      <xdr:rowOff>0</xdr:rowOff>
    </xdr:from>
    <xdr:ext cx="184731" cy="264560"/>
    <xdr:sp macro="" textlink="">
      <xdr:nvSpPr>
        <xdr:cNvPr id="107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1150</xdr:row>
      <xdr:rowOff>0</xdr:rowOff>
    </xdr:from>
    <xdr:ext cx="184731" cy="264560"/>
    <xdr:sp macro="" textlink="">
      <xdr:nvSpPr>
        <xdr:cNvPr id="1080" name="107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1150</xdr:row>
      <xdr:rowOff>0</xdr:rowOff>
    </xdr:from>
    <xdr:ext cx="184731" cy="264560"/>
    <xdr:sp macro="" textlink="">
      <xdr:nvSpPr>
        <xdr:cNvPr id="108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1154</xdr:row>
      <xdr:rowOff>0</xdr:rowOff>
    </xdr:from>
    <xdr:ext cx="184731" cy="264560"/>
    <xdr:sp macro="" textlink="">
      <xdr:nvSpPr>
        <xdr:cNvPr id="1082" name="108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1154</xdr:row>
      <xdr:rowOff>0</xdr:rowOff>
    </xdr:from>
    <xdr:ext cx="184731" cy="264560"/>
    <xdr:sp macro="" textlink="">
      <xdr:nvSpPr>
        <xdr:cNvPr id="108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1155</xdr:row>
      <xdr:rowOff>0</xdr:rowOff>
    </xdr:from>
    <xdr:ext cx="184731" cy="264560"/>
    <xdr:sp macro="" textlink="">
      <xdr:nvSpPr>
        <xdr:cNvPr id="1084" name="1083 CuadroTexto"/>
        <xdr:cNvSpPr txBox="1"/>
      </xdr:nvSpPr>
      <xdr:spPr>
        <a:xfrm>
          <a:off x="0" y="33872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1155</xdr:row>
      <xdr:rowOff>0</xdr:rowOff>
    </xdr:from>
    <xdr:ext cx="184731" cy="264560"/>
    <xdr:sp macro="" textlink="">
      <xdr:nvSpPr>
        <xdr:cNvPr id="1085" name="1 CuadroTexto"/>
        <xdr:cNvSpPr txBox="1"/>
      </xdr:nvSpPr>
      <xdr:spPr>
        <a:xfrm>
          <a:off x="0" y="33872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1162</xdr:row>
      <xdr:rowOff>0</xdr:rowOff>
    </xdr:from>
    <xdr:ext cx="184731" cy="264560"/>
    <xdr:sp macro="" textlink="">
      <xdr:nvSpPr>
        <xdr:cNvPr id="1086" name="108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1162</xdr:row>
      <xdr:rowOff>0</xdr:rowOff>
    </xdr:from>
    <xdr:ext cx="184731" cy="264560"/>
    <xdr:sp macro="" textlink="">
      <xdr:nvSpPr>
        <xdr:cNvPr id="108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1163</xdr:row>
      <xdr:rowOff>0</xdr:rowOff>
    </xdr:from>
    <xdr:ext cx="184731" cy="264560"/>
    <xdr:sp macro="" textlink="">
      <xdr:nvSpPr>
        <xdr:cNvPr id="1088" name="108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1163</xdr:row>
      <xdr:rowOff>0</xdr:rowOff>
    </xdr:from>
    <xdr:ext cx="184731" cy="264560"/>
    <xdr:sp macro="" textlink="">
      <xdr:nvSpPr>
        <xdr:cNvPr id="108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1167</xdr:row>
      <xdr:rowOff>0</xdr:rowOff>
    </xdr:from>
    <xdr:ext cx="184731" cy="264560"/>
    <xdr:sp macro="" textlink="">
      <xdr:nvSpPr>
        <xdr:cNvPr id="1090" name="1089 CuadroTexto"/>
        <xdr:cNvSpPr txBox="1"/>
      </xdr:nvSpPr>
      <xdr:spPr>
        <a:xfrm>
          <a:off x="0" y="341657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1167</xdr:row>
      <xdr:rowOff>0</xdr:rowOff>
    </xdr:from>
    <xdr:ext cx="184731" cy="264560"/>
    <xdr:sp macro="" textlink="">
      <xdr:nvSpPr>
        <xdr:cNvPr id="1091" name="1 CuadroTexto"/>
        <xdr:cNvSpPr txBox="1"/>
      </xdr:nvSpPr>
      <xdr:spPr>
        <a:xfrm>
          <a:off x="0" y="341657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1168</xdr:row>
      <xdr:rowOff>0</xdr:rowOff>
    </xdr:from>
    <xdr:ext cx="184731" cy="264560"/>
    <xdr:sp macro="" textlink="">
      <xdr:nvSpPr>
        <xdr:cNvPr id="1092" name="109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1168</xdr:row>
      <xdr:rowOff>0</xdr:rowOff>
    </xdr:from>
    <xdr:ext cx="184731" cy="264560"/>
    <xdr:sp macro="" textlink="">
      <xdr:nvSpPr>
        <xdr:cNvPr id="109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1169</xdr:row>
      <xdr:rowOff>0</xdr:rowOff>
    </xdr:from>
    <xdr:ext cx="184731" cy="264560"/>
    <xdr:sp macro="" textlink="">
      <xdr:nvSpPr>
        <xdr:cNvPr id="1094" name="109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1169</xdr:row>
      <xdr:rowOff>0</xdr:rowOff>
    </xdr:from>
    <xdr:ext cx="184731" cy="264560"/>
    <xdr:sp macro="" textlink="">
      <xdr:nvSpPr>
        <xdr:cNvPr id="109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1170</xdr:row>
      <xdr:rowOff>0</xdr:rowOff>
    </xdr:from>
    <xdr:ext cx="184731" cy="264560"/>
    <xdr:sp macro="" textlink="">
      <xdr:nvSpPr>
        <xdr:cNvPr id="1096" name="109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1170</xdr:row>
      <xdr:rowOff>0</xdr:rowOff>
    </xdr:from>
    <xdr:ext cx="184731" cy="264560"/>
    <xdr:sp macro="" textlink="">
      <xdr:nvSpPr>
        <xdr:cNvPr id="109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1174</xdr:row>
      <xdr:rowOff>0</xdr:rowOff>
    </xdr:from>
    <xdr:ext cx="184731" cy="264560"/>
    <xdr:sp macro="" textlink="">
      <xdr:nvSpPr>
        <xdr:cNvPr id="1098" name="109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1174</xdr:row>
      <xdr:rowOff>0</xdr:rowOff>
    </xdr:from>
    <xdr:ext cx="184731" cy="264560"/>
    <xdr:sp macro="" textlink="">
      <xdr:nvSpPr>
        <xdr:cNvPr id="109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1175</xdr:row>
      <xdr:rowOff>0</xdr:rowOff>
    </xdr:from>
    <xdr:ext cx="184731" cy="264560"/>
    <xdr:sp macro="" textlink="">
      <xdr:nvSpPr>
        <xdr:cNvPr id="1100" name="109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1175</xdr:row>
      <xdr:rowOff>0</xdr:rowOff>
    </xdr:from>
    <xdr:ext cx="184731" cy="264560"/>
    <xdr:sp macro="" textlink="">
      <xdr:nvSpPr>
        <xdr:cNvPr id="110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1182</xdr:row>
      <xdr:rowOff>0</xdr:rowOff>
    </xdr:from>
    <xdr:ext cx="184731" cy="264560"/>
    <xdr:sp macro="" textlink="">
      <xdr:nvSpPr>
        <xdr:cNvPr id="1102" name="110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1182</xdr:row>
      <xdr:rowOff>0</xdr:rowOff>
    </xdr:from>
    <xdr:ext cx="184731" cy="264560"/>
    <xdr:sp macro="" textlink="">
      <xdr:nvSpPr>
        <xdr:cNvPr id="110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1183</xdr:row>
      <xdr:rowOff>0</xdr:rowOff>
    </xdr:from>
    <xdr:ext cx="184731" cy="264560"/>
    <xdr:sp macro="" textlink="">
      <xdr:nvSpPr>
        <xdr:cNvPr id="1104" name="110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1183</xdr:row>
      <xdr:rowOff>0</xdr:rowOff>
    </xdr:from>
    <xdr:ext cx="184731" cy="264560"/>
    <xdr:sp macro="" textlink="">
      <xdr:nvSpPr>
        <xdr:cNvPr id="110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1187</xdr:row>
      <xdr:rowOff>0</xdr:rowOff>
    </xdr:from>
    <xdr:ext cx="184731" cy="264560"/>
    <xdr:sp macro="" textlink="">
      <xdr:nvSpPr>
        <xdr:cNvPr id="1106" name="110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1187</xdr:row>
      <xdr:rowOff>0</xdr:rowOff>
    </xdr:from>
    <xdr:ext cx="184731" cy="264560"/>
    <xdr:sp macro="" textlink="">
      <xdr:nvSpPr>
        <xdr:cNvPr id="110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1188</xdr:row>
      <xdr:rowOff>0</xdr:rowOff>
    </xdr:from>
    <xdr:ext cx="184731" cy="264560"/>
    <xdr:sp macro="" textlink="">
      <xdr:nvSpPr>
        <xdr:cNvPr id="1108" name="1107 CuadroTexto"/>
        <xdr:cNvSpPr txBox="1"/>
      </xdr:nvSpPr>
      <xdr:spPr>
        <a:xfrm>
          <a:off x="0" y="34622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1188</xdr:row>
      <xdr:rowOff>0</xdr:rowOff>
    </xdr:from>
    <xdr:ext cx="184731" cy="264560"/>
    <xdr:sp macro="" textlink="">
      <xdr:nvSpPr>
        <xdr:cNvPr id="1109" name="1 CuadroTexto"/>
        <xdr:cNvSpPr txBox="1"/>
      </xdr:nvSpPr>
      <xdr:spPr>
        <a:xfrm>
          <a:off x="0" y="34622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1156</xdr:row>
      <xdr:rowOff>0</xdr:rowOff>
    </xdr:from>
    <xdr:ext cx="184731" cy="264560"/>
    <xdr:sp macro="" textlink="">
      <xdr:nvSpPr>
        <xdr:cNvPr id="1110" name="110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1156</xdr:row>
      <xdr:rowOff>0</xdr:rowOff>
    </xdr:from>
    <xdr:ext cx="184731" cy="264560"/>
    <xdr:sp macro="" textlink="">
      <xdr:nvSpPr>
        <xdr:cNvPr id="111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1157</xdr:row>
      <xdr:rowOff>0</xdr:rowOff>
    </xdr:from>
    <xdr:ext cx="184731" cy="309913"/>
    <xdr:sp macro="" textlink="">
      <xdr:nvSpPr>
        <xdr:cNvPr id="1112" name="111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1157</xdr:row>
      <xdr:rowOff>0</xdr:rowOff>
    </xdr:from>
    <xdr:ext cx="184731" cy="309913"/>
    <xdr:sp macro="" textlink="">
      <xdr:nvSpPr>
        <xdr:cNvPr id="111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1161</xdr:row>
      <xdr:rowOff>0</xdr:rowOff>
    </xdr:from>
    <xdr:ext cx="184731" cy="400619"/>
    <xdr:sp macro="" textlink="">
      <xdr:nvSpPr>
        <xdr:cNvPr id="1114" name="1113 CuadroTexto"/>
        <xdr:cNvSpPr txBox="1"/>
      </xdr:nvSpPr>
      <xdr:spPr>
        <a:xfrm>
          <a:off x="0" y="34018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1161</xdr:row>
      <xdr:rowOff>0</xdr:rowOff>
    </xdr:from>
    <xdr:ext cx="184731" cy="400619"/>
    <xdr:sp macro="" textlink="">
      <xdr:nvSpPr>
        <xdr:cNvPr id="1115" name="1 CuadroTexto"/>
        <xdr:cNvSpPr txBox="1"/>
      </xdr:nvSpPr>
      <xdr:spPr>
        <a:xfrm>
          <a:off x="0" y="34018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1162</xdr:row>
      <xdr:rowOff>0</xdr:rowOff>
    </xdr:from>
    <xdr:ext cx="184731" cy="264560"/>
    <xdr:sp macro="" textlink="">
      <xdr:nvSpPr>
        <xdr:cNvPr id="1116" name="111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1162</xdr:row>
      <xdr:rowOff>0</xdr:rowOff>
    </xdr:from>
    <xdr:ext cx="184731" cy="264560"/>
    <xdr:sp macro="" textlink="">
      <xdr:nvSpPr>
        <xdr:cNvPr id="111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1169</xdr:row>
      <xdr:rowOff>0</xdr:rowOff>
    </xdr:from>
    <xdr:ext cx="184731" cy="264560"/>
    <xdr:sp macro="" textlink="">
      <xdr:nvSpPr>
        <xdr:cNvPr id="1118" name="111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1169</xdr:row>
      <xdr:rowOff>0</xdr:rowOff>
    </xdr:from>
    <xdr:ext cx="184731" cy="264560"/>
    <xdr:sp macro="" textlink="">
      <xdr:nvSpPr>
        <xdr:cNvPr id="111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1170</xdr:row>
      <xdr:rowOff>0</xdr:rowOff>
    </xdr:from>
    <xdr:ext cx="184731" cy="264560"/>
    <xdr:sp macro="" textlink="">
      <xdr:nvSpPr>
        <xdr:cNvPr id="1120" name="111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1170</xdr:row>
      <xdr:rowOff>0</xdr:rowOff>
    </xdr:from>
    <xdr:ext cx="184731" cy="264560"/>
    <xdr:sp macro="" textlink="">
      <xdr:nvSpPr>
        <xdr:cNvPr id="112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1174</xdr:row>
      <xdr:rowOff>0</xdr:rowOff>
    </xdr:from>
    <xdr:ext cx="184731" cy="264560"/>
    <xdr:sp macro="" textlink="">
      <xdr:nvSpPr>
        <xdr:cNvPr id="1122" name="112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1174</xdr:row>
      <xdr:rowOff>0</xdr:rowOff>
    </xdr:from>
    <xdr:ext cx="184731" cy="264560"/>
    <xdr:sp macro="" textlink="">
      <xdr:nvSpPr>
        <xdr:cNvPr id="112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1175</xdr:row>
      <xdr:rowOff>0</xdr:rowOff>
    </xdr:from>
    <xdr:ext cx="184731" cy="264560"/>
    <xdr:sp macro="" textlink="">
      <xdr:nvSpPr>
        <xdr:cNvPr id="1124" name="112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1175</xdr:row>
      <xdr:rowOff>0</xdr:rowOff>
    </xdr:from>
    <xdr:ext cx="184731" cy="264560"/>
    <xdr:sp macro="" textlink="">
      <xdr:nvSpPr>
        <xdr:cNvPr id="112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1176</xdr:row>
      <xdr:rowOff>0</xdr:rowOff>
    </xdr:from>
    <xdr:ext cx="184731" cy="264560"/>
    <xdr:sp macro="" textlink="">
      <xdr:nvSpPr>
        <xdr:cNvPr id="1126" name="112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1176</xdr:row>
      <xdr:rowOff>0</xdr:rowOff>
    </xdr:from>
    <xdr:ext cx="184731" cy="264560"/>
    <xdr:sp macro="" textlink="">
      <xdr:nvSpPr>
        <xdr:cNvPr id="112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184731" cy="264560"/>
    <xdr:sp macro="" textlink="">
      <xdr:nvSpPr>
        <xdr:cNvPr id="1128" name="1127 CuadroTexto"/>
        <xdr:cNvSpPr txBox="1"/>
      </xdr:nvSpPr>
      <xdr:spPr>
        <a:xfrm>
          <a:off x="0" y="3438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184731" cy="264560"/>
    <xdr:sp macro="" textlink="">
      <xdr:nvSpPr>
        <xdr:cNvPr id="1129" name="1 CuadroTexto"/>
        <xdr:cNvSpPr txBox="1"/>
      </xdr:nvSpPr>
      <xdr:spPr>
        <a:xfrm>
          <a:off x="0" y="3438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1181</xdr:row>
      <xdr:rowOff>0</xdr:rowOff>
    </xdr:from>
    <xdr:ext cx="184731" cy="264560"/>
    <xdr:sp macro="" textlink="">
      <xdr:nvSpPr>
        <xdr:cNvPr id="1130" name="112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1181</xdr:row>
      <xdr:rowOff>0</xdr:rowOff>
    </xdr:from>
    <xdr:ext cx="184731" cy="264560"/>
    <xdr:sp macro="" textlink="">
      <xdr:nvSpPr>
        <xdr:cNvPr id="113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1182</xdr:row>
      <xdr:rowOff>0</xdr:rowOff>
    </xdr:from>
    <xdr:ext cx="184731" cy="264560"/>
    <xdr:sp macro="" textlink="">
      <xdr:nvSpPr>
        <xdr:cNvPr id="1132" name="113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1182</xdr:row>
      <xdr:rowOff>0</xdr:rowOff>
    </xdr:from>
    <xdr:ext cx="184731" cy="264560"/>
    <xdr:sp macro="" textlink="">
      <xdr:nvSpPr>
        <xdr:cNvPr id="113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1189</xdr:row>
      <xdr:rowOff>0</xdr:rowOff>
    </xdr:from>
    <xdr:ext cx="184731" cy="264560"/>
    <xdr:sp macro="" textlink="">
      <xdr:nvSpPr>
        <xdr:cNvPr id="1134" name="1133 CuadroTexto"/>
        <xdr:cNvSpPr txBox="1"/>
      </xdr:nvSpPr>
      <xdr:spPr>
        <a:xfrm>
          <a:off x="0" y="3465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1189</xdr:row>
      <xdr:rowOff>0</xdr:rowOff>
    </xdr:from>
    <xdr:ext cx="184731" cy="264560"/>
    <xdr:sp macro="" textlink="">
      <xdr:nvSpPr>
        <xdr:cNvPr id="1135" name="1 CuadroTexto"/>
        <xdr:cNvSpPr txBox="1"/>
      </xdr:nvSpPr>
      <xdr:spPr>
        <a:xfrm>
          <a:off x="0" y="3465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1190</xdr:row>
      <xdr:rowOff>0</xdr:rowOff>
    </xdr:from>
    <xdr:ext cx="184731" cy="264560"/>
    <xdr:sp macro="" textlink="">
      <xdr:nvSpPr>
        <xdr:cNvPr id="1136" name="113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1190</xdr:row>
      <xdr:rowOff>0</xdr:rowOff>
    </xdr:from>
    <xdr:ext cx="184731" cy="264560"/>
    <xdr:sp macro="" textlink="">
      <xdr:nvSpPr>
        <xdr:cNvPr id="113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1194</xdr:row>
      <xdr:rowOff>0</xdr:rowOff>
    </xdr:from>
    <xdr:ext cx="184731" cy="264560"/>
    <xdr:sp macro="" textlink="">
      <xdr:nvSpPr>
        <xdr:cNvPr id="1138" name="1137 CuadroTexto"/>
        <xdr:cNvSpPr txBox="1"/>
      </xdr:nvSpPr>
      <xdr:spPr>
        <a:xfrm>
          <a:off x="0" y="347875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1194</xdr:row>
      <xdr:rowOff>0</xdr:rowOff>
    </xdr:from>
    <xdr:ext cx="184731" cy="264560"/>
    <xdr:sp macro="" textlink="">
      <xdr:nvSpPr>
        <xdr:cNvPr id="1139" name="1 CuadroTexto"/>
        <xdr:cNvSpPr txBox="1"/>
      </xdr:nvSpPr>
      <xdr:spPr>
        <a:xfrm>
          <a:off x="0" y="347875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1195</xdr:row>
      <xdr:rowOff>0</xdr:rowOff>
    </xdr:from>
    <xdr:ext cx="184731" cy="264560"/>
    <xdr:sp macro="" textlink="">
      <xdr:nvSpPr>
        <xdr:cNvPr id="1140" name="113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1195</xdr:row>
      <xdr:rowOff>0</xdr:rowOff>
    </xdr:from>
    <xdr:ext cx="184731" cy="264560"/>
    <xdr:sp macro="" textlink="">
      <xdr:nvSpPr>
        <xdr:cNvPr id="114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998</xdr:row>
      <xdr:rowOff>0</xdr:rowOff>
    </xdr:from>
    <xdr:ext cx="184731" cy="264560"/>
    <xdr:sp macro="" textlink="">
      <xdr:nvSpPr>
        <xdr:cNvPr id="1142" name="114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998</xdr:row>
      <xdr:rowOff>0</xdr:rowOff>
    </xdr:from>
    <xdr:ext cx="184731" cy="264560"/>
    <xdr:sp macro="" textlink="">
      <xdr:nvSpPr>
        <xdr:cNvPr id="114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1144" name="114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114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1005</xdr:row>
      <xdr:rowOff>0</xdr:rowOff>
    </xdr:from>
    <xdr:ext cx="184731" cy="264560"/>
    <xdr:sp macro="" textlink="">
      <xdr:nvSpPr>
        <xdr:cNvPr id="1146" name="1145 CuadroTexto"/>
        <xdr:cNvSpPr txBox="1"/>
      </xdr:nvSpPr>
      <xdr:spPr>
        <a:xfrm>
          <a:off x="0" y="294101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1005</xdr:row>
      <xdr:rowOff>0</xdr:rowOff>
    </xdr:from>
    <xdr:ext cx="184731" cy="264560"/>
    <xdr:sp macro="" textlink="">
      <xdr:nvSpPr>
        <xdr:cNvPr id="1147" name="1 CuadroTexto"/>
        <xdr:cNvSpPr txBox="1"/>
      </xdr:nvSpPr>
      <xdr:spPr>
        <a:xfrm>
          <a:off x="0" y="294101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309913"/>
    <xdr:sp macro="" textlink="">
      <xdr:nvSpPr>
        <xdr:cNvPr id="1148" name="1147 CuadroTexto"/>
        <xdr:cNvSpPr txBox="1"/>
      </xdr:nvSpPr>
      <xdr:spPr>
        <a:xfrm>
          <a:off x="0" y="29446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309913"/>
    <xdr:sp macro="" textlink="">
      <xdr:nvSpPr>
        <xdr:cNvPr id="1149" name="1 CuadroTexto"/>
        <xdr:cNvSpPr txBox="1"/>
      </xdr:nvSpPr>
      <xdr:spPr>
        <a:xfrm>
          <a:off x="0" y="29446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1010</xdr:row>
      <xdr:rowOff>0</xdr:rowOff>
    </xdr:from>
    <xdr:ext cx="184731" cy="264560"/>
    <xdr:sp macro="" textlink="">
      <xdr:nvSpPr>
        <xdr:cNvPr id="1150" name="1149 CuadroTexto"/>
        <xdr:cNvSpPr txBox="1"/>
      </xdr:nvSpPr>
      <xdr:spPr>
        <a:xfrm>
          <a:off x="0" y="29574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1010</xdr:row>
      <xdr:rowOff>0</xdr:rowOff>
    </xdr:from>
    <xdr:ext cx="184731" cy="264560"/>
    <xdr:sp macro="" textlink="">
      <xdr:nvSpPr>
        <xdr:cNvPr id="1151" name="1 CuadroTexto"/>
        <xdr:cNvSpPr txBox="1"/>
      </xdr:nvSpPr>
      <xdr:spPr>
        <a:xfrm>
          <a:off x="0" y="29574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1011</xdr:row>
      <xdr:rowOff>0</xdr:rowOff>
    </xdr:from>
    <xdr:ext cx="184731" cy="400619"/>
    <xdr:sp macro="" textlink="">
      <xdr:nvSpPr>
        <xdr:cNvPr id="1152" name="1151 CuadroTexto"/>
        <xdr:cNvSpPr txBox="1"/>
      </xdr:nvSpPr>
      <xdr:spPr>
        <a:xfrm>
          <a:off x="0" y="29611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1011</xdr:row>
      <xdr:rowOff>0</xdr:rowOff>
    </xdr:from>
    <xdr:ext cx="184731" cy="400619"/>
    <xdr:sp macro="" textlink="">
      <xdr:nvSpPr>
        <xdr:cNvPr id="1153" name="1 CuadroTexto"/>
        <xdr:cNvSpPr txBox="1"/>
      </xdr:nvSpPr>
      <xdr:spPr>
        <a:xfrm>
          <a:off x="0" y="29611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184731" cy="400619"/>
    <xdr:sp macro="" textlink="">
      <xdr:nvSpPr>
        <xdr:cNvPr id="1154" name="1153 CuadroTexto"/>
        <xdr:cNvSpPr txBox="1"/>
      </xdr:nvSpPr>
      <xdr:spPr>
        <a:xfrm>
          <a:off x="0" y="296478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184731" cy="400619"/>
    <xdr:sp macro="" textlink="">
      <xdr:nvSpPr>
        <xdr:cNvPr id="1155" name="1 CuadroTexto"/>
        <xdr:cNvSpPr txBox="1"/>
      </xdr:nvSpPr>
      <xdr:spPr>
        <a:xfrm>
          <a:off x="0" y="296478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184731" cy="400619"/>
    <xdr:sp macro="" textlink="">
      <xdr:nvSpPr>
        <xdr:cNvPr id="1156" name="1155 CuadroTexto"/>
        <xdr:cNvSpPr txBox="1"/>
      </xdr:nvSpPr>
      <xdr:spPr>
        <a:xfrm>
          <a:off x="0" y="296844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184731" cy="400619"/>
    <xdr:sp macro="" textlink="">
      <xdr:nvSpPr>
        <xdr:cNvPr id="1157" name="1 CuadroTexto"/>
        <xdr:cNvSpPr txBox="1"/>
      </xdr:nvSpPr>
      <xdr:spPr>
        <a:xfrm>
          <a:off x="0" y="296844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1158" name="115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115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1160" name="115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116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62" name="1161 CuadroTexto"/>
        <xdr:cNvSpPr txBox="1"/>
      </xdr:nvSpPr>
      <xdr:spPr>
        <a:xfrm>
          <a:off x="0" y="30068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63" name="1 CuadroTexto"/>
        <xdr:cNvSpPr txBox="1"/>
      </xdr:nvSpPr>
      <xdr:spPr>
        <a:xfrm>
          <a:off x="0" y="30068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164" name="1163 CuadroTexto"/>
        <xdr:cNvSpPr txBox="1"/>
      </xdr:nvSpPr>
      <xdr:spPr>
        <a:xfrm>
          <a:off x="0" y="30105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165" name="1 CuadroTexto"/>
        <xdr:cNvSpPr txBox="1"/>
      </xdr:nvSpPr>
      <xdr:spPr>
        <a:xfrm>
          <a:off x="0" y="30105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309913"/>
    <xdr:sp macro="" textlink="">
      <xdr:nvSpPr>
        <xdr:cNvPr id="1166" name="1165 CuadroTexto"/>
        <xdr:cNvSpPr txBox="1"/>
      </xdr:nvSpPr>
      <xdr:spPr>
        <a:xfrm>
          <a:off x="0" y="301782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309913"/>
    <xdr:sp macro="" textlink="">
      <xdr:nvSpPr>
        <xdr:cNvPr id="1167" name="1 CuadroTexto"/>
        <xdr:cNvSpPr txBox="1"/>
      </xdr:nvSpPr>
      <xdr:spPr>
        <a:xfrm>
          <a:off x="0" y="301782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400619"/>
    <xdr:sp macro="" textlink="">
      <xdr:nvSpPr>
        <xdr:cNvPr id="1168" name="1167 CuadroTexto"/>
        <xdr:cNvSpPr txBox="1"/>
      </xdr:nvSpPr>
      <xdr:spPr>
        <a:xfrm>
          <a:off x="0" y="3019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400619"/>
    <xdr:sp macro="" textlink="">
      <xdr:nvSpPr>
        <xdr:cNvPr id="1169" name="1 CuadroTexto"/>
        <xdr:cNvSpPr txBox="1"/>
      </xdr:nvSpPr>
      <xdr:spPr>
        <a:xfrm>
          <a:off x="0" y="3019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1170" name="116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117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1001</xdr:row>
      <xdr:rowOff>0</xdr:rowOff>
    </xdr:from>
    <xdr:ext cx="184731" cy="309913"/>
    <xdr:sp macro="" textlink="">
      <xdr:nvSpPr>
        <xdr:cNvPr id="1172" name="117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1001</xdr:row>
      <xdr:rowOff>0</xdr:rowOff>
    </xdr:from>
    <xdr:ext cx="184731" cy="309913"/>
    <xdr:sp macro="" textlink="">
      <xdr:nvSpPr>
        <xdr:cNvPr id="117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1004</xdr:row>
      <xdr:rowOff>0</xdr:rowOff>
    </xdr:from>
    <xdr:ext cx="184731" cy="264560"/>
    <xdr:sp macro="" textlink="">
      <xdr:nvSpPr>
        <xdr:cNvPr id="1174" name="117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1004</xdr:row>
      <xdr:rowOff>0</xdr:rowOff>
    </xdr:from>
    <xdr:ext cx="184731" cy="264560"/>
    <xdr:sp macro="" textlink="">
      <xdr:nvSpPr>
        <xdr:cNvPr id="117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1005</xdr:row>
      <xdr:rowOff>0</xdr:rowOff>
    </xdr:from>
    <xdr:ext cx="184731" cy="264560"/>
    <xdr:sp macro="" textlink="">
      <xdr:nvSpPr>
        <xdr:cNvPr id="1176" name="1175 CuadroTexto"/>
        <xdr:cNvSpPr txBox="1"/>
      </xdr:nvSpPr>
      <xdr:spPr>
        <a:xfrm>
          <a:off x="0" y="294101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1005</xdr:row>
      <xdr:rowOff>0</xdr:rowOff>
    </xdr:from>
    <xdr:ext cx="184731" cy="264560"/>
    <xdr:sp macro="" textlink="">
      <xdr:nvSpPr>
        <xdr:cNvPr id="1177" name="1 CuadroTexto"/>
        <xdr:cNvSpPr txBox="1"/>
      </xdr:nvSpPr>
      <xdr:spPr>
        <a:xfrm>
          <a:off x="0" y="294101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184731" cy="400619"/>
    <xdr:sp macro="" textlink="">
      <xdr:nvSpPr>
        <xdr:cNvPr id="1178" name="1177 CuadroTexto"/>
        <xdr:cNvSpPr txBox="1"/>
      </xdr:nvSpPr>
      <xdr:spPr>
        <a:xfrm>
          <a:off x="0" y="296478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184731" cy="400619"/>
    <xdr:sp macro="" textlink="">
      <xdr:nvSpPr>
        <xdr:cNvPr id="1179" name="1 CuadroTexto"/>
        <xdr:cNvSpPr txBox="1"/>
      </xdr:nvSpPr>
      <xdr:spPr>
        <a:xfrm>
          <a:off x="0" y="296478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184731" cy="400619"/>
    <xdr:sp macro="" textlink="">
      <xdr:nvSpPr>
        <xdr:cNvPr id="1180" name="1179 CuadroTexto"/>
        <xdr:cNvSpPr txBox="1"/>
      </xdr:nvSpPr>
      <xdr:spPr>
        <a:xfrm>
          <a:off x="0" y="296844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184731" cy="400619"/>
    <xdr:sp macro="" textlink="">
      <xdr:nvSpPr>
        <xdr:cNvPr id="1181" name="1 CuadroTexto"/>
        <xdr:cNvSpPr txBox="1"/>
      </xdr:nvSpPr>
      <xdr:spPr>
        <a:xfrm>
          <a:off x="0" y="296844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1182" name="118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1019</xdr:row>
      <xdr:rowOff>0</xdr:rowOff>
    </xdr:from>
    <xdr:ext cx="184731" cy="264560"/>
    <xdr:sp macro="" textlink="">
      <xdr:nvSpPr>
        <xdr:cNvPr id="118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1184" name="118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118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309913"/>
    <xdr:sp macro="" textlink="">
      <xdr:nvSpPr>
        <xdr:cNvPr id="1186" name="1185 CuadroTexto"/>
        <xdr:cNvSpPr txBox="1"/>
      </xdr:nvSpPr>
      <xdr:spPr>
        <a:xfrm>
          <a:off x="0" y="29922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309913"/>
    <xdr:sp macro="" textlink="">
      <xdr:nvSpPr>
        <xdr:cNvPr id="1187" name="1 CuadroTexto"/>
        <xdr:cNvSpPr txBox="1"/>
      </xdr:nvSpPr>
      <xdr:spPr>
        <a:xfrm>
          <a:off x="0" y="29922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309913"/>
    <xdr:sp macro="" textlink="">
      <xdr:nvSpPr>
        <xdr:cNvPr id="1188" name="1187 CuadroTexto"/>
        <xdr:cNvSpPr txBox="1"/>
      </xdr:nvSpPr>
      <xdr:spPr>
        <a:xfrm>
          <a:off x="0" y="29922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309913"/>
    <xdr:sp macro="" textlink="">
      <xdr:nvSpPr>
        <xdr:cNvPr id="1189" name="1 CuadroTexto"/>
        <xdr:cNvSpPr txBox="1"/>
      </xdr:nvSpPr>
      <xdr:spPr>
        <a:xfrm>
          <a:off x="0" y="29922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90" name="118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1025</xdr:row>
      <xdr:rowOff>0</xdr:rowOff>
    </xdr:from>
    <xdr:ext cx="184731" cy="264560"/>
    <xdr:sp macro="" textlink="">
      <xdr:nvSpPr>
        <xdr:cNvPr id="119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2" name="1191 CuadroTexto"/>
        <xdr:cNvSpPr txBox="1"/>
      </xdr:nvSpPr>
      <xdr:spPr>
        <a:xfrm>
          <a:off x="0" y="30068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193" name="1 CuadroTexto"/>
        <xdr:cNvSpPr txBox="1"/>
      </xdr:nvSpPr>
      <xdr:spPr>
        <a:xfrm>
          <a:off x="0" y="30068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400619"/>
    <xdr:sp macro="" textlink="">
      <xdr:nvSpPr>
        <xdr:cNvPr id="1194" name="1193 CuadroTexto"/>
        <xdr:cNvSpPr txBox="1"/>
      </xdr:nvSpPr>
      <xdr:spPr>
        <a:xfrm>
          <a:off x="0" y="3023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400619"/>
    <xdr:sp macro="" textlink="">
      <xdr:nvSpPr>
        <xdr:cNvPr id="1195" name="1 CuadroTexto"/>
        <xdr:cNvSpPr txBox="1"/>
      </xdr:nvSpPr>
      <xdr:spPr>
        <a:xfrm>
          <a:off x="0" y="3023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400619"/>
    <xdr:sp macro="" textlink="">
      <xdr:nvSpPr>
        <xdr:cNvPr id="1196" name="1195 CuadroTexto"/>
        <xdr:cNvSpPr txBox="1"/>
      </xdr:nvSpPr>
      <xdr:spPr>
        <a:xfrm>
          <a:off x="0" y="30269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400619"/>
    <xdr:sp macro="" textlink="">
      <xdr:nvSpPr>
        <xdr:cNvPr id="1197" name="1 CuadroTexto"/>
        <xdr:cNvSpPr txBox="1"/>
      </xdr:nvSpPr>
      <xdr:spPr>
        <a:xfrm>
          <a:off x="0" y="30269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1038</xdr:row>
      <xdr:rowOff>0</xdr:rowOff>
    </xdr:from>
    <xdr:ext cx="184731" cy="400619"/>
    <xdr:sp macro="" textlink="">
      <xdr:nvSpPr>
        <xdr:cNvPr id="1198" name="1197 CuadroTexto"/>
        <xdr:cNvSpPr txBox="1"/>
      </xdr:nvSpPr>
      <xdr:spPr>
        <a:xfrm>
          <a:off x="0" y="304159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1038</xdr:row>
      <xdr:rowOff>0</xdr:rowOff>
    </xdr:from>
    <xdr:ext cx="184731" cy="400619"/>
    <xdr:sp macro="" textlink="">
      <xdr:nvSpPr>
        <xdr:cNvPr id="1199" name="1 CuadroTexto"/>
        <xdr:cNvSpPr txBox="1"/>
      </xdr:nvSpPr>
      <xdr:spPr>
        <a:xfrm>
          <a:off x="0" y="304159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1039</xdr:row>
      <xdr:rowOff>0</xdr:rowOff>
    </xdr:from>
    <xdr:ext cx="184731" cy="264560"/>
    <xdr:sp macro="" textlink="">
      <xdr:nvSpPr>
        <xdr:cNvPr id="1200" name="119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1039</xdr:row>
      <xdr:rowOff>0</xdr:rowOff>
    </xdr:from>
    <xdr:ext cx="184731" cy="264560"/>
    <xdr:sp macro="" textlink="">
      <xdr:nvSpPr>
        <xdr:cNvPr id="120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2" name="1201 CuadroTexto"/>
        <xdr:cNvSpPr txBox="1"/>
      </xdr:nvSpPr>
      <xdr:spPr>
        <a:xfrm>
          <a:off x="0" y="30068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203" name="1 CuadroTexto"/>
        <xdr:cNvSpPr txBox="1"/>
      </xdr:nvSpPr>
      <xdr:spPr>
        <a:xfrm>
          <a:off x="0" y="30068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204" name="1203 CuadroTexto"/>
        <xdr:cNvSpPr txBox="1"/>
      </xdr:nvSpPr>
      <xdr:spPr>
        <a:xfrm>
          <a:off x="0" y="30105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205" name="1 CuadroTexto"/>
        <xdr:cNvSpPr txBox="1"/>
      </xdr:nvSpPr>
      <xdr:spPr>
        <a:xfrm>
          <a:off x="0" y="30105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309913"/>
    <xdr:sp macro="" textlink="">
      <xdr:nvSpPr>
        <xdr:cNvPr id="1206" name="1205 CuadroTexto"/>
        <xdr:cNvSpPr txBox="1"/>
      </xdr:nvSpPr>
      <xdr:spPr>
        <a:xfrm>
          <a:off x="0" y="301782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1031</xdr:row>
      <xdr:rowOff>0</xdr:rowOff>
    </xdr:from>
    <xdr:ext cx="184731" cy="309913"/>
    <xdr:sp macro="" textlink="">
      <xdr:nvSpPr>
        <xdr:cNvPr id="1207" name="1 CuadroTexto"/>
        <xdr:cNvSpPr txBox="1"/>
      </xdr:nvSpPr>
      <xdr:spPr>
        <a:xfrm>
          <a:off x="0" y="301782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400619"/>
    <xdr:sp macro="" textlink="">
      <xdr:nvSpPr>
        <xdr:cNvPr id="1208" name="1207 CuadroTexto"/>
        <xdr:cNvSpPr txBox="1"/>
      </xdr:nvSpPr>
      <xdr:spPr>
        <a:xfrm>
          <a:off x="0" y="3019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400619"/>
    <xdr:sp macro="" textlink="">
      <xdr:nvSpPr>
        <xdr:cNvPr id="1209" name="1 CuadroTexto"/>
        <xdr:cNvSpPr txBox="1"/>
      </xdr:nvSpPr>
      <xdr:spPr>
        <a:xfrm>
          <a:off x="0" y="3019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1039</xdr:row>
      <xdr:rowOff>0</xdr:rowOff>
    </xdr:from>
    <xdr:ext cx="184731" cy="264560"/>
    <xdr:sp macro="" textlink="">
      <xdr:nvSpPr>
        <xdr:cNvPr id="1210" name="120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1039</xdr:row>
      <xdr:rowOff>0</xdr:rowOff>
    </xdr:from>
    <xdr:ext cx="184731" cy="264560"/>
    <xdr:sp macro="" textlink="">
      <xdr:nvSpPr>
        <xdr:cNvPr id="121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1041</xdr:row>
      <xdr:rowOff>0</xdr:rowOff>
    </xdr:from>
    <xdr:ext cx="184731" cy="264560"/>
    <xdr:sp macro="" textlink="">
      <xdr:nvSpPr>
        <xdr:cNvPr id="1212" name="121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1041</xdr:row>
      <xdr:rowOff>0</xdr:rowOff>
    </xdr:from>
    <xdr:ext cx="184731" cy="264560"/>
    <xdr:sp macro="" textlink="">
      <xdr:nvSpPr>
        <xdr:cNvPr id="121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1045</xdr:row>
      <xdr:rowOff>0</xdr:rowOff>
    </xdr:from>
    <xdr:ext cx="184731" cy="264560"/>
    <xdr:sp macro="" textlink="">
      <xdr:nvSpPr>
        <xdr:cNvPr id="1214" name="121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1045</xdr:row>
      <xdr:rowOff>0</xdr:rowOff>
    </xdr:from>
    <xdr:ext cx="184731" cy="264560"/>
    <xdr:sp macro="" textlink="">
      <xdr:nvSpPr>
        <xdr:cNvPr id="121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1046</xdr:row>
      <xdr:rowOff>0</xdr:rowOff>
    </xdr:from>
    <xdr:ext cx="184731" cy="264560"/>
    <xdr:sp macro="" textlink="">
      <xdr:nvSpPr>
        <xdr:cNvPr id="1216" name="121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1046</xdr:row>
      <xdr:rowOff>0</xdr:rowOff>
    </xdr:from>
    <xdr:ext cx="184731" cy="264560"/>
    <xdr:sp macro="" textlink="">
      <xdr:nvSpPr>
        <xdr:cNvPr id="121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1047</xdr:row>
      <xdr:rowOff>0</xdr:rowOff>
    </xdr:from>
    <xdr:ext cx="184731" cy="264560"/>
    <xdr:sp macro="" textlink="">
      <xdr:nvSpPr>
        <xdr:cNvPr id="1218" name="121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1047</xdr:row>
      <xdr:rowOff>0</xdr:rowOff>
    </xdr:from>
    <xdr:ext cx="184731" cy="264560"/>
    <xdr:sp macro="" textlink="">
      <xdr:nvSpPr>
        <xdr:cNvPr id="121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1048</xdr:row>
      <xdr:rowOff>0</xdr:rowOff>
    </xdr:from>
    <xdr:ext cx="184731" cy="264560"/>
    <xdr:sp macro="" textlink="">
      <xdr:nvSpPr>
        <xdr:cNvPr id="1220" name="121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1048</xdr:row>
      <xdr:rowOff>0</xdr:rowOff>
    </xdr:from>
    <xdr:ext cx="184731" cy="264560"/>
    <xdr:sp macro="" textlink="">
      <xdr:nvSpPr>
        <xdr:cNvPr id="122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1052</xdr:row>
      <xdr:rowOff>0</xdr:rowOff>
    </xdr:from>
    <xdr:ext cx="184731" cy="400619"/>
    <xdr:sp macro="" textlink="">
      <xdr:nvSpPr>
        <xdr:cNvPr id="1222" name="1221 CuadroTexto"/>
        <xdr:cNvSpPr txBox="1"/>
      </xdr:nvSpPr>
      <xdr:spPr>
        <a:xfrm>
          <a:off x="0" y="306903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1052</xdr:row>
      <xdr:rowOff>0</xdr:rowOff>
    </xdr:from>
    <xdr:ext cx="184731" cy="400619"/>
    <xdr:sp macro="" textlink="">
      <xdr:nvSpPr>
        <xdr:cNvPr id="1223" name="1 CuadroTexto"/>
        <xdr:cNvSpPr txBox="1"/>
      </xdr:nvSpPr>
      <xdr:spPr>
        <a:xfrm>
          <a:off x="0" y="306903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1053</xdr:row>
      <xdr:rowOff>0</xdr:rowOff>
    </xdr:from>
    <xdr:ext cx="184731" cy="400619"/>
    <xdr:sp macro="" textlink="">
      <xdr:nvSpPr>
        <xdr:cNvPr id="1224" name="1223 CuadroTexto"/>
        <xdr:cNvSpPr txBox="1"/>
      </xdr:nvSpPr>
      <xdr:spPr>
        <a:xfrm>
          <a:off x="0" y="307268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1053</xdr:row>
      <xdr:rowOff>0</xdr:rowOff>
    </xdr:from>
    <xdr:ext cx="184731" cy="400619"/>
    <xdr:sp macro="" textlink="">
      <xdr:nvSpPr>
        <xdr:cNvPr id="1225" name="1 CuadroTexto"/>
        <xdr:cNvSpPr txBox="1"/>
      </xdr:nvSpPr>
      <xdr:spPr>
        <a:xfrm>
          <a:off x="0" y="307268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1060</xdr:row>
      <xdr:rowOff>0</xdr:rowOff>
    </xdr:from>
    <xdr:ext cx="184731" cy="264560"/>
    <xdr:sp macro="" textlink="">
      <xdr:nvSpPr>
        <xdr:cNvPr id="1226" name="122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1060</xdr:row>
      <xdr:rowOff>0</xdr:rowOff>
    </xdr:from>
    <xdr:ext cx="184731" cy="264560"/>
    <xdr:sp macro="" textlink="">
      <xdr:nvSpPr>
        <xdr:cNvPr id="122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1061</xdr:row>
      <xdr:rowOff>0</xdr:rowOff>
    </xdr:from>
    <xdr:ext cx="184731" cy="309913"/>
    <xdr:sp macro="" textlink="">
      <xdr:nvSpPr>
        <xdr:cNvPr id="1228" name="1227 CuadroTexto"/>
        <xdr:cNvSpPr txBox="1"/>
      </xdr:nvSpPr>
      <xdr:spPr>
        <a:xfrm>
          <a:off x="0" y="309646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1061</xdr:row>
      <xdr:rowOff>0</xdr:rowOff>
    </xdr:from>
    <xdr:ext cx="184731" cy="309913"/>
    <xdr:sp macro="" textlink="">
      <xdr:nvSpPr>
        <xdr:cNvPr id="1229" name="1 CuadroTexto"/>
        <xdr:cNvSpPr txBox="1"/>
      </xdr:nvSpPr>
      <xdr:spPr>
        <a:xfrm>
          <a:off x="0" y="309646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1065</xdr:row>
      <xdr:rowOff>0</xdr:rowOff>
    </xdr:from>
    <xdr:ext cx="184731" cy="264560"/>
    <xdr:sp macro="" textlink="">
      <xdr:nvSpPr>
        <xdr:cNvPr id="1230" name="122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1065</xdr:row>
      <xdr:rowOff>0</xdr:rowOff>
    </xdr:from>
    <xdr:ext cx="184731" cy="264560"/>
    <xdr:sp macro="" textlink="">
      <xdr:nvSpPr>
        <xdr:cNvPr id="123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1066</xdr:row>
      <xdr:rowOff>0</xdr:rowOff>
    </xdr:from>
    <xdr:ext cx="184731" cy="309913"/>
    <xdr:sp macro="" textlink="">
      <xdr:nvSpPr>
        <xdr:cNvPr id="1232" name="123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1066</xdr:row>
      <xdr:rowOff>0</xdr:rowOff>
    </xdr:from>
    <xdr:ext cx="184731" cy="309913"/>
    <xdr:sp macro="" textlink="">
      <xdr:nvSpPr>
        <xdr:cNvPr id="123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400619"/>
    <xdr:sp macro="" textlink="">
      <xdr:nvSpPr>
        <xdr:cNvPr id="1234" name="1233 CuadroTexto"/>
        <xdr:cNvSpPr txBox="1"/>
      </xdr:nvSpPr>
      <xdr:spPr>
        <a:xfrm>
          <a:off x="0" y="3023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400619"/>
    <xdr:sp macro="" textlink="">
      <xdr:nvSpPr>
        <xdr:cNvPr id="1235" name="1 CuadroTexto"/>
        <xdr:cNvSpPr txBox="1"/>
      </xdr:nvSpPr>
      <xdr:spPr>
        <a:xfrm>
          <a:off x="0" y="3023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400619"/>
    <xdr:sp macro="" textlink="">
      <xdr:nvSpPr>
        <xdr:cNvPr id="1236" name="1235 CuadroTexto"/>
        <xdr:cNvSpPr txBox="1"/>
      </xdr:nvSpPr>
      <xdr:spPr>
        <a:xfrm>
          <a:off x="0" y="30269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400619"/>
    <xdr:sp macro="" textlink="">
      <xdr:nvSpPr>
        <xdr:cNvPr id="1237" name="1 CuadroTexto"/>
        <xdr:cNvSpPr txBox="1"/>
      </xdr:nvSpPr>
      <xdr:spPr>
        <a:xfrm>
          <a:off x="0" y="30269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1038</xdr:row>
      <xdr:rowOff>0</xdr:rowOff>
    </xdr:from>
    <xdr:ext cx="184731" cy="400619"/>
    <xdr:sp macro="" textlink="">
      <xdr:nvSpPr>
        <xdr:cNvPr id="1238" name="1237 CuadroTexto"/>
        <xdr:cNvSpPr txBox="1"/>
      </xdr:nvSpPr>
      <xdr:spPr>
        <a:xfrm>
          <a:off x="0" y="304159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1038</xdr:row>
      <xdr:rowOff>0</xdr:rowOff>
    </xdr:from>
    <xdr:ext cx="184731" cy="400619"/>
    <xdr:sp macro="" textlink="">
      <xdr:nvSpPr>
        <xdr:cNvPr id="1239" name="1 CuadroTexto"/>
        <xdr:cNvSpPr txBox="1"/>
      </xdr:nvSpPr>
      <xdr:spPr>
        <a:xfrm>
          <a:off x="0" y="304159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1039</xdr:row>
      <xdr:rowOff>0</xdr:rowOff>
    </xdr:from>
    <xdr:ext cx="184731" cy="264560"/>
    <xdr:sp macro="" textlink="">
      <xdr:nvSpPr>
        <xdr:cNvPr id="1240" name="123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1039</xdr:row>
      <xdr:rowOff>0</xdr:rowOff>
    </xdr:from>
    <xdr:ext cx="184731" cy="264560"/>
    <xdr:sp macro="" textlink="">
      <xdr:nvSpPr>
        <xdr:cNvPr id="124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1047</xdr:row>
      <xdr:rowOff>0</xdr:rowOff>
    </xdr:from>
    <xdr:ext cx="184731" cy="264560"/>
    <xdr:sp macro="" textlink="">
      <xdr:nvSpPr>
        <xdr:cNvPr id="1242" name="124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1047</xdr:row>
      <xdr:rowOff>0</xdr:rowOff>
    </xdr:from>
    <xdr:ext cx="184731" cy="264560"/>
    <xdr:sp macro="" textlink="">
      <xdr:nvSpPr>
        <xdr:cNvPr id="124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1048</xdr:row>
      <xdr:rowOff>0</xdr:rowOff>
    </xdr:from>
    <xdr:ext cx="184731" cy="264560"/>
    <xdr:sp macro="" textlink="">
      <xdr:nvSpPr>
        <xdr:cNvPr id="1244" name="124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1048</xdr:row>
      <xdr:rowOff>0</xdr:rowOff>
    </xdr:from>
    <xdr:ext cx="184731" cy="264560"/>
    <xdr:sp macro="" textlink="">
      <xdr:nvSpPr>
        <xdr:cNvPr id="124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1052</xdr:row>
      <xdr:rowOff>0</xdr:rowOff>
    </xdr:from>
    <xdr:ext cx="184731" cy="400619"/>
    <xdr:sp macro="" textlink="">
      <xdr:nvSpPr>
        <xdr:cNvPr id="1246" name="1245 CuadroTexto"/>
        <xdr:cNvSpPr txBox="1"/>
      </xdr:nvSpPr>
      <xdr:spPr>
        <a:xfrm>
          <a:off x="0" y="306903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1052</xdr:row>
      <xdr:rowOff>0</xdr:rowOff>
    </xdr:from>
    <xdr:ext cx="184731" cy="400619"/>
    <xdr:sp macro="" textlink="">
      <xdr:nvSpPr>
        <xdr:cNvPr id="1247" name="1 CuadroTexto"/>
        <xdr:cNvSpPr txBox="1"/>
      </xdr:nvSpPr>
      <xdr:spPr>
        <a:xfrm>
          <a:off x="0" y="306903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1053</xdr:row>
      <xdr:rowOff>0</xdr:rowOff>
    </xdr:from>
    <xdr:ext cx="184731" cy="400619"/>
    <xdr:sp macro="" textlink="">
      <xdr:nvSpPr>
        <xdr:cNvPr id="1248" name="1247 CuadroTexto"/>
        <xdr:cNvSpPr txBox="1"/>
      </xdr:nvSpPr>
      <xdr:spPr>
        <a:xfrm>
          <a:off x="0" y="307268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1053</xdr:row>
      <xdr:rowOff>0</xdr:rowOff>
    </xdr:from>
    <xdr:ext cx="184731" cy="400619"/>
    <xdr:sp macro="" textlink="">
      <xdr:nvSpPr>
        <xdr:cNvPr id="1249" name="1 CuadroTexto"/>
        <xdr:cNvSpPr txBox="1"/>
      </xdr:nvSpPr>
      <xdr:spPr>
        <a:xfrm>
          <a:off x="0" y="307268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1054</xdr:row>
      <xdr:rowOff>0</xdr:rowOff>
    </xdr:from>
    <xdr:ext cx="184731" cy="264560"/>
    <xdr:sp macro="" textlink="">
      <xdr:nvSpPr>
        <xdr:cNvPr id="1250" name="124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1054</xdr:row>
      <xdr:rowOff>0</xdr:rowOff>
    </xdr:from>
    <xdr:ext cx="184731" cy="264560"/>
    <xdr:sp macro="" textlink="">
      <xdr:nvSpPr>
        <xdr:cNvPr id="125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1055</xdr:row>
      <xdr:rowOff>0</xdr:rowOff>
    </xdr:from>
    <xdr:ext cx="184731" cy="264560"/>
    <xdr:sp macro="" textlink="">
      <xdr:nvSpPr>
        <xdr:cNvPr id="1252" name="125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1055</xdr:row>
      <xdr:rowOff>0</xdr:rowOff>
    </xdr:from>
    <xdr:ext cx="184731" cy="264560"/>
    <xdr:sp macro="" textlink="">
      <xdr:nvSpPr>
        <xdr:cNvPr id="125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1059</xdr:row>
      <xdr:rowOff>0</xdr:rowOff>
    </xdr:from>
    <xdr:ext cx="184731" cy="400619"/>
    <xdr:sp macro="" textlink="">
      <xdr:nvSpPr>
        <xdr:cNvPr id="1254" name="1253 CuadroTexto"/>
        <xdr:cNvSpPr txBox="1"/>
      </xdr:nvSpPr>
      <xdr:spPr>
        <a:xfrm>
          <a:off x="0" y="3089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1059</xdr:row>
      <xdr:rowOff>0</xdr:rowOff>
    </xdr:from>
    <xdr:ext cx="184731" cy="400619"/>
    <xdr:sp macro="" textlink="">
      <xdr:nvSpPr>
        <xdr:cNvPr id="1255" name="1 CuadroTexto"/>
        <xdr:cNvSpPr txBox="1"/>
      </xdr:nvSpPr>
      <xdr:spPr>
        <a:xfrm>
          <a:off x="0" y="3089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1060</xdr:row>
      <xdr:rowOff>0</xdr:rowOff>
    </xdr:from>
    <xdr:ext cx="184731" cy="264560"/>
    <xdr:sp macro="" textlink="">
      <xdr:nvSpPr>
        <xdr:cNvPr id="1256" name="125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1060</xdr:row>
      <xdr:rowOff>0</xdr:rowOff>
    </xdr:from>
    <xdr:ext cx="184731" cy="264560"/>
    <xdr:sp macro="" textlink="">
      <xdr:nvSpPr>
        <xdr:cNvPr id="125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1067</xdr:row>
      <xdr:rowOff>0</xdr:rowOff>
    </xdr:from>
    <xdr:ext cx="184731" cy="400619"/>
    <xdr:sp macro="" textlink="">
      <xdr:nvSpPr>
        <xdr:cNvPr id="1258" name="1257 CuadroTexto"/>
        <xdr:cNvSpPr txBox="1"/>
      </xdr:nvSpPr>
      <xdr:spPr>
        <a:xfrm>
          <a:off x="0" y="311292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1067</xdr:row>
      <xdr:rowOff>0</xdr:rowOff>
    </xdr:from>
    <xdr:ext cx="184731" cy="400619"/>
    <xdr:sp macro="" textlink="">
      <xdr:nvSpPr>
        <xdr:cNvPr id="1259" name="1 CuadroTexto"/>
        <xdr:cNvSpPr txBox="1"/>
      </xdr:nvSpPr>
      <xdr:spPr>
        <a:xfrm>
          <a:off x="0" y="311292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1068</xdr:row>
      <xdr:rowOff>0</xdr:rowOff>
    </xdr:from>
    <xdr:ext cx="184731" cy="264560"/>
    <xdr:sp macro="" textlink="">
      <xdr:nvSpPr>
        <xdr:cNvPr id="1260" name="1259 CuadroTexto"/>
        <xdr:cNvSpPr txBox="1"/>
      </xdr:nvSpPr>
      <xdr:spPr>
        <a:xfrm>
          <a:off x="0" y="31184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1068</xdr:row>
      <xdr:rowOff>0</xdr:rowOff>
    </xdr:from>
    <xdr:ext cx="184731" cy="264560"/>
    <xdr:sp macro="" textlink="">
      <xdr:nvSpPr>
        <xdr:cNvPr id="1261" name="1 CuadroTexto"/>
        <xdr:cNvSpPr txBox="1"/>
      </xdr:nvSpPr>
      <xdr:spPr>
        <a:xfrm>
          <a:off x="0" y="31184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1072</xdr:row>
      <xdr:rowOff>0</xdr:rowOff>
    </xdr:from>
    <xdr:ext cx="184731" cy="264560"/>
    <xdr:sp macro="" textlink="">
      <xdr:nvSpPr>
        <xdr:cNvPr id="1262" name="126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1072</xdr:row>
      <xdr:rowOff>0</xdr:rowOff>
    </xdr:from>
    <xdr:ext cx="184731" cy="264560"/>
    <xdr:sp macro="" textlink="">
      <xdr:nvSpPr>
        <xdr:cNvPr id="126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1073</xdr:row>
      <xdr:rowOff>0</xdr:rowOff>
    </xdr:from>
    <xdr:ext cx="184731" cy="264560"/>
    <xdr:sp macro="" textlink="">
      <xdr:nvSpPr>
        <xdr:cNvPr id="1264" name="126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1073</xdr:row>
      <xdr:rowOff>0</xdr:rowOff>
    </xdr:from>
    <xdr:ext cx="184731" cy="264560"/>
    <xdr:sp macro="" textlink="">
      <xdr:nvSpPr>
        <xdr:cNvPr id="126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956</xdr:row>
      <xdr:rowOff>0</xdr:rowOff>
    </xdr:from>
    <xdr:ext cx="184731" cy="264560"/>
    <xdr:sp macro="" textlink="">
      <xdr:nvSpPr>
        <xdr:cNvPr id="1266" name="126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956</xdr:row>
      <xdr:rowOff>0</xdr:rowOff>
    </xdr:from>
    <xdr:ext cx="184731" cy="264560"/>
    <xdr:sp macro="" textlink="">
      <xdr:nvSpPr>
        <xdr:cNvPr id="126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957</xdr:row>
      <xdr:rowOff>0</xdr:rowOff>
    </xdr:from>
    <xdr:ext cx="184731" cy="309913"/>
    <xdr:sp macro="" textlink="">
      <xdr:nvSpPr>
        <xdr:cNvPr id="1268" name="126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957</xdr:row>
      <xdr:rowOff>0</xdr:rowOff>
    </xdr:from>
    <xdr:ext cx="184731" cy="309913"/>
    <xdr:sp macro="" textlink="">
      <xdr:nvSpPr>
        <xdr:cNvPr id="126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964</xdr:row>
      <xdr:rowOff>0</xdr:rowOff>
    </xdr:from>
    <xdr:ext cx="184731" cy="400619"/>
    <xdr:sp macro="" textlink="">
      <xdr:nvSpPr>
        <xdr:cNvPr id="1270" name="1269 CuadroTexto"/>
        <xdr:cNvSpPr txBox="1"/>
      </xdr:nvSpPr>
      <xdr:spPr>
        <a:xfrm>
          <a:off x="0" y="28422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964</xdr:row>
      <xdr:rowOff>0</xdr:rowOff>
    </xdr:from>
    <xdr:ext cx="184731" cy="400619"/>
    <xdr:sp macro="" textlink="">
      <xdr:nvSpPr>
        <xdr:cNvPr id="1271" name="1 CuadroTexto"/>
        <xdr:cNvSpPr txBox="1"/>
      </xdr:nvSpPr>
      <xdr:spPr>
        <a:xfrm>
          <a:off x="0" y="28422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965</xdr:row>
      <xdr:rowOff>0</xdr:rowOff>
    </xdr:from>
    <xdr:ext cx="184731" cy="400619"/>
    <xdr:sp macro="" textlink="">
      <xdr:nvSpPr>
        <xdr:cNvPr id="1272" name="1271 CuadroTexto"/>
        <xdr:cNvSpPr txBox="1"/>
      </xdr:nvSpPr>
      <xdr:spPr>
        <a:xfrm>
          <a:off x="0" y="284591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965</xdr:row>
      <xdr:rowOff>0</xdr:rowOff>
    </xdr:from>
    <xdr:ext cx="184731" cy="400619"/>
    <xdr:sp macro="" textlink="">
      <xdr:nvSpPr>
        <xdr:cNvPr id="1273" name="1 CuadroTexto"/>
        <xdr:cNvSpPr txBox="1"/>
      </xdr:nvSpPr>
      <xdr:spPr>
        <a:xfrm>
          <a:off x="0" y="284591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969</xdr:row>
      <xdr:rowOff>0</xdr:rowOff>
    </xdr:from>
    <xdr:ext cx="184731" cy="264560"/>
    <xdr:sp macro="" textlink="">
      <xdr:nvSpPr>
        <xdr:cNvPr id="1274" name="127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969</xdr:row>
      <xdr:rowOff>0</xdr:rowOff>
    </xdr:from>
    <xdr:ext cx="184731" cy="264560"/>
    <xdr:sp macro="" textlink="">
      <xdr:nvSpPr>
        <xdr:cNvPr id="127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309913"/>
    <xdr:sp macro="" textlink="">
      <xdr:nvSpPr>
        <xdr:cNvPr id="1276" name="1275 CuadroTexto"/>
        <xdr:cNvSpPr txBox="1"/>
      </xdr:nvSpPr>
      <xdr:spPr>
        <a:xfrm>
          <a:off x="0" y="286237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309913"/>
    <xdr:sp macro="" textlink="">
      <xdr:nvSpPr>
        <xdr:cNvPr id="1277" name="1 CuadroTexto"/>
        <xdr:cNvSpPr txBox="1"/>
      </xdr:nvSpPr>
      <xdr:spPr>
        <a:xfrm>
          <a:off x="0" y="286237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971</xdr:row>
      <xdr:rowOff>0</xdr:rowOff>
    </xdr:from>
    <xdr:ext cx="184731" cy="400619"/>
    <xdr:sp macro="" textlink="">
      <xdr:nvSpPr>
        <xdr:cNvPr id="1278" name="1277 CuadroTexto"/>
        <xdr:cNvSpPr txBox="1"/>
      </xdr:nvSpPr>
      <xdr:spPr>
        <a:xfrm>
          <a:off x="0" y="286603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971</xdr:row>
      <xdr:rowOff>0</xdr:rowOff>
    </xdr:from>
    <xdr:ext cx="184731" cy="400619"/>
    <xdr:sp macro="" textlink="">
      <xdr:nvSpPr>
        <xdr:cNvPr id="1279" name="1 CuadroTexto"/>
        <xdr:cNvSpPr txBox="1"/>
      </xdr:nvSpPr>
      <xdr:spPr>
        <a:xfrm>
          <a:off x="0" y="286603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972</xdr:row>
      <xdr:rowOff>0</xdr:rowOff>
    </xdr:from>
    <xdr:ext cx="184731" cy="264560"/>
    <xdr:sp macro="" textlink="">
      <xdr:nvSpPr>
        <xdr:cNvPr id="1280" name="1279 CuadroTexto"/>
        <xdr:cNvSpPr txBox="1"/>
      </xdr:nvSpPr>
      <xdr:spPr>
        <a:xfrm>
          <a:off x="0" y="28696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972</xdr:row>
      <xdr:rowOff>0</xdr:rowOff>
    </xdr:from>
    <xdr:ext cx="184731" cy="264560"/>
    <xdr:sp macro="" textlink="">
      <xdr:nvSpPr>
        <xdr:cNvPr id="1281" name="1 CuadroTexto"/>
        <xdr:cNvSpPr txBox="1"/>
      </xdr:nvSpPr>
      <xdr:spPr>
        <a:xfrm>
          <a:off x="0" y="28696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1282" name="128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128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1284" name="128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128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983</xdr:row>
      <xdr:rowOff>0</xdr:rowOff>
    </xdr:from>
    <xdr:ext cx="184731" cy="264560"/>
    <xdr:sp macro="" textlink="">
      <xdr:nvSpPr>
        <xdr:cNvPr id="1286" name="128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983</xdr:row>
      <xdr:rowOff>0</xdr:rowOff>
    </xdr:from>
    <xdr:ext cx="184731" cy="264560"/>
    <xdr:sp macro="" textlink="">
      <xdr:nvSpPr>
        <xdr:cNvPr id="128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984</xdr:row>
      <xdr:rowOff>0</xdr:rowOff>
    </xdr:from>
    <xdr:ext cx="184731" cy="264560"/>
    <xdr:sp macro="" textlink="">
      <xdr:nvSpPr>
        <xdr:cNvPr id="1288" name="1287 CuadroTexto"/>
        <xdr:cNvSpPr txBox="1"/>
      </xdr:nvSpPr>
      <xdr:spPr>
        <a:xfrm>
          <a:off x="0" y="28916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984</xdr:row>
      <xdr:rowOff>0</xdr:rowOff>
    </xdr:from>
    <xdr:ext cx="184731" cy="264560"/>
    <xdr:sp macro="" textlink="">
      <xdr:nvSpPr>
        <xdr:cNvPr id="1289" name="1 CuadroTexto"/>
        <xdr:cNvSpPr txBox="1"/>
      </xdr:nvSpPr>
      <xdr:spPr>
        <a:xfrm>
          <a:off x="0" y="28916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988</xdr:row>
      <xdr:rowOff>0</xdr:rowOff>
    </xdr:from>
    <xdr:ext cx="184731" cy="264560"/>
    <xdr:sp macro="" textlink="">
      <xdr:nvSpPr>
        <xdr:cNvPr id="1290" name="128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988</xdr:row>
      <xdr:rowOff>0</xdr:rowOff>
    </xdr:from>
    <xdr:ext cx="184731" cy="264560"/>
    <xdr:sp macro="" textlink="">
      <xdr:nvSpPr>
        <xdr:cNvPr id="129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989</xdr:row>
      <xdr:rowOff>0</xdr:rowOff>
    </xdr:from>
    <xdr:ext cx="184731" cy="347707"/>
    <xdr:sp macro="" textlink="">
      <xdr:nvSpPr>
        <xdr:cNvPr id="1292" name="129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989</xdr:row>
      <xdr:rowOff>0</xdr:rowOff>
    </xdr:from>
    <xdr:ext cx="184731" cy="347707"/>
    <xdr:sp macro="" textlink="">
      <xdr:nvSpPr>
        <xdr:cNvPr id="129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958</xdr:row>
      <xdr:rowOff>0</xdr:rowOff>
    </xdr:from>
    <xdr:ext cx="184731" cy="400619"/>
    <xdr:sp macro="" textlink="">
      <xdr:nvSpPr>
        <xdr:cNvPr id="1294" name="1293 CuadroTexto"/>
        <xdr:cNvSpPr txBox="1"/>
      </xdr:nvSpPr>
      <xdr:spPr>
        <a:xfrm>
          <a:off x="0" y="28258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958</xdr:row>
      <xdr:rowOff>0</xdr:rowOff>
    </xdr:from>
    <xdr:ext cx="184731" cy="400619"/>
    <xdr:sp macro="" textlink="">
      <xdr:nvSpPr>
        <xdr:cNvPr id="1295" name="1 CuadroTexto"/>
        <xdr:cNvSpPr txBox="1"/>
      </xdr:nvSpPr>
      <xdr:spPr>
        <a:xfrm>
          <a:off x="0" y="28258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959</xdr:row>
      <xdr:rowOff>0</xdr:rowOff>
    </xdr:from>
    <xdr:ext cx="184731" cy="264560"/>
    <xdr:sp macro="" textlink="">
      <xdr:nvSpPr>
        <xdr:cNvPr id="1296" name="129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959</xdr:row>
      <xdr:rowOff>0</xdr:rowOff>
    </xdr:from>
    <xdr:ext cx="184731" cy="264560"/>
    <xdr:sp macro="" textlink="">
      <xdr:nvSpPr>
        <xdr:cNvPr id="129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400619"/>
    <xdr:sp macro="" textlink="">
      <xdr:nvSpPr>
        <xdr:cNvPr id="1298" name="1297 CuadroTexto"/>
        <xdr:cNvSpPr txBox="1"/>
      </xdr:nvSpPr>
      <xdr:spPr>
        <a:xfrm>
          <a:off x="0" y="283860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400619"/>
    <xdr:sp macro="" textlink="">
      <xdr:nvSpPr>
        <xdr:cNvPr id="1299" name="1 CuadroTexto"/>
        <xdr:cNvSpPr txBox="1"/>
      </xdr:nvSpPr>
      <xdr:spPr>
        <a:xfrm>
          <a:off x="0" y="283860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964</xdr:row>
      <xdr:rowOff>0</xdr:rowOff>
    </xdr:from>
    <xdr:ext cx="184731" cy="400619"/>
    <xdr:sp macro="" textlink="">
      <xdr:nvSpPr>
        <xdr:cNvPr id="1300" name="1299 CuadroTexto"/>
        <xdr:cNvSpPr txBox="1"/>
      </xdr:nvSpPr>
      <xdr:spPr>
        <a:xfrm>
          <a:off x="0" y="28422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964</xdr:row>
      <xdr:rowOff>0</xdr:rowOff>
    </xdr:from>
    <xdr:ext cx="184731" cy="400619"/>
    <xdr:sp macro="" textlink="">
      <xdr:nvSpPr>
        <xdr:cNvPr id="1301" name="1 CuadroTexto"/>
        <xdr:cNvSpPr txBox="1"/>
      </xdr:nvSpPr>
      <xdr:spPr>
        <a:xfrm>
          <a:off x="0" y="28422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971</xdr:row>
      <xdr:rowOff>0</xdr:rowOff>
    </xdr:from>
    <xdr:ext cx="184731" cy="400619"/>
    <xdr:sp macro="" textlink="">
      <xdr:nvSpPr>
        <xdr:cNvPr id="1302" name="1301 CuadroTexto"/>
        <xdr:cNvSpPr txBox="1"/>
      </xdr:nvSpPr>
      <xdr:spPr>
        <a:xfrm>
          <a:off x="0" y="286603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971</xdr:row>
      <xdr:rowOff>0</xdr:rowOff>
    </xdr:from>
    <xdr:ext cx="184731" cy="400619"/>
    <xdr:sp macro="" textlink="">
      <xdr:nvSpPr>
        <xdr:cNvPr id="1303" name="1 CuadroTexto"/>
        <xdr:cNvSpPr txBox="1"/>
      </xdr:nvSpPr>
      <xdr:spPr>
        <a:xfrm>
          <a:off x="0" y="286603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972</xdr:row>
      <xdr:rowOff>0</xdr:rowOff>
    </xdr:from>
    <xdr:ext cx="184731" cy="264560"/>
    <xdr:sp macro="" textlink="">
      <xdr:nvSpPr>
        <xdr:cNvPr id="1304" name="1303 CuadroTexto"/>
        <xdr:cNvSpPr txBox="1"/>
      </xdr:nvSpPr>
      <xdr:spPr>
        <a:xfrm>
          <a:off x="0" y="28696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972</xdr:row>
      <xdr:rowOff>0</xdr:rowOff>
    </xdr:from>
    <xdr:ext cx="184731" cy="264560"/>
    <xdr:sp macro="" textlink="">
      <xdr:nvSpPr>
        <xdr:cNvPr id="1305" name="1 CuadroTexto"/>
        <xdr:cNvSpPr txBox="1"/>
      </xdr:nvSpPr>
      <xdr:spPr>
        <a:xfrm>
          <a:off x="0" y="28696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1306" name="130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130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1308" name="130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130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1310" name="130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131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1312" name="131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131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982</xdr:row>
      <xdr:rowOff>0</xdr:rowOff>
    </xdr:from>
    <xdr:ext cx="184731" cy="264560"/>
    <xdr:sp macro="" textlink="">
      <xdr:nvSpPr>
        <xdr:cNvPr id="1314" name="131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982</xdr:row>
      <xdr:rowOff>0</xdr:rowOff>
    </xdr:from>
    <xdr:ext cx="184731" cy="264560"/>
    <xdr:sp macro="" textlink="">
      <xdr:nvSpPr>
        <xdr:cNvPr id="131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983</xdr:row>
      <xdr:rowOff>0</xdr:rowOff>
    </xdr:from>
    <xdr:ext cx="184731" cy="264560"/>
    <xdr:sp macro="" textlink="">
      <xdr:nvSpPr>
        <xdr:cNvPr id="1316" name="131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983</xdr:row>
      <xdr:rowOff>0</xdr:rowOff>
    </xdr:from>
    <xdr:ext cx="184731" cy="264560"/>
    <xdr:sp macro="" textlink="">
      <xdr:nvSpPr>
        <xdr:cNvPr id="131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1318" name="1317 CuadroTexto"/>
        <xdr:cNvSpPr txBox="1"/>
      </xdr:nvSpPr>
      <xdr:spPr>
        <a:xfrm>
          <a:off x="0" y="290443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1319" name="1 CuadroTexto"/>
        <xdr:cNvSpPr txBox="1"/>
      </xdr:nvSpPr>
      <xdr:spPr>
        <a:xfrm>
          <a:off x="0" y="290443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991</xdr:row>
      <xdr:rowOff>0</xdr:rowOff>
    </xdr:from>
    <xdr:ext cx="184731" cy="264560"/>
    <xdr:sp macro="" textlink="">
      <xdr:nvSpPr>
        <xdr:cNvPr id="1320" name="131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991</xdr:row>
      <xdr:rowOff>0</xdr:rowOff>
    </xdr:from>
    <xdr:ext cx="184731" cy="264560"/>
    <xdr:sp macro="" textlink="">
      <xdr:nvSpPr>
        <xdr:cNvPr id="132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995</xdr:row>
      <xdr:rowOff>0</xdr:rowOff>
    </xdr:from>
    <xdr:ext cx="184731" cy="347707"/>
    <xdr:sp macro="" textlink="">
      <xdr:nvSpPr>
        <xdr:cNvPr id="1322" name="132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995</xdr:row>
      <xdr:rowOff>0</xdr:rowOff>
    </xdr:from>
    <xdr:ext cx="184731" cy="347707"/>
    <xdr:sp macro="" textlink="">
      <xdr:nvSpPr>
        <xdr:cNvPr id="132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996</xdr:row>
      <xdr:rowOff>0</xdr:rowOff>
    </xdr:from>
    <xdr:ext cx="184731" cy="264560"/>
    <xdr:sp macro="" textlink="">
      <xdr:nvSpPr>
        <xdr:cNvPr id="1324" name="1323 CuadroTexto"/>
        <xdr:cNvSpPr txBox="1"/>
      </xdr:nvSpPr>
      <xdr:spPr>
        <a:xfrm>
          <a:off x="0" y="29190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996</xdr:row>
      <xdr:rowOff>0</xdr:rowOff>
    </xdr:from>
    <xdr:ext cx="184731" cy="264560"/>
    <xdr:sp macro="" textlink="">
      <xdr:nvSpPr>
        <xdr:cNvPr id="1325" name="1 CuadroTexto"/>
        <xdr:cNvSpPr txBox="1"/>
      </xdr:nvSpPr>
      <xdr:spPr>
        <a:xfrm>
          <a:off x="0" y="29190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983</xdr:row>
      <xdr:rowOff>0</xdr:rowOff>
    </xdr:from>
    <xdr:ext cx="184731" cy="264560"/>
    <xdr:sp macro="" textlink="">
      <xdr:nvSpPr>
        <xdr:cNvPr id="1326" name="132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983</xdr:row>
      <xdr:rowOff>0</xdr:rowOff>
    </xdr:from>
    <xdr:ext cx="184731" cy="264560"/>
    <xdr:sp macro="" textlink="">
      <xdr:nvSpPr>
        <xdr:cNvPr id="132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984</xdr:row>
      <xdr:rowOff>0</xdr:rowOff>
    </xdr:from>
    <xdr:ext cx="184731" cy="264560"/>
    <xdr:sp macro="" textlink="">
      <xdr:nvSpPr>
        <xdr:cNvPr id="1328" name="1327 CuadroTexto"/>
        <xdr:cNvSpPr txBox="1"/>
      </xdr:nvSpPr>
      <xdr:spPr>
        <a:xfrm>
          <a:off x="0" y="28916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984</xdr:row>
      <xdr:rowOff>0</xdr:rowOff>
    </xdr:from>
    <xdr:ext cx="184731" cy="264560"/>
    <xdr:sp macro="" textlink="">
      <xdr:nvSpPr>
        <xdr:cNvPr id="1329" name="1 CuadroTexto"/>
        <xdr:cNvSpPr txBox="1"/>
      </xdr:nvSpPr>
      <xdr:spPr>
        <a:xfrm>
          <a:off x="0" y="28916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988</xdr:row>
      <xdr:rowOff>0</xdr:rowOff>
    </xdr:from>
    <xdr:ext cx="184731" cy="264560"/>
    <xdr:sp macro="" textlink="">
      <xdr:nvSpPr>
        <xdr:cNvPr id="1330" name="132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988</xdr:row>
      <xdr:rowOff>0</xdr:rowOff>
    </xdr:from>
    <xdr:ext cx="184731" cy="264560"/>
    <xdr:sp macro="" textlink="">
      <xdr:nvSpPr>
        <xdr:cNvPr id="133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989</xdr:row>
      <xdr:rowOff>0</xdr:rowOff>
    </xdr:from>
    <xdr:ext cx="184731" cy="347707"/>
    <xdr:sp macro="" textlink="">
      <xdr:nvSpPr>
        <xdr:cNvPr id="1332" name="133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989</xdr:row>
      <xdr:rowOff>0</xdr:rowOff>
    </xdr:from>
    <xdr:ext cx="184731" cy="347707"/>
    <xdr:sp macro="" textlink="">
      <xdr:nvSpPr>
        <xdr:cNvPr id="133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996</xdr:row>
      <xdr:rowOff>0</xdr:rowOff>
    </xdr:from>
    <xdr:ext cx="184731" cy="264560"/>
    <xdr:sp macro="" textlink="">
      <xdr:nvSpPr>
        <xdr:cNvPr id="1334" name="1333 CuadroTexto"/>
        <xdr:cNvSpPr txBox="1"/>
      </xdr:nvSpPr>
      <xdr:spPr>
        <a:xfrm>
          <a:off x="0" y="29190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996</xdr:row>
      <xdr:rowOff>0</xdr:rowOff>
    </xdr:from>
    <xdr:ext cx="184731" cy="264560"/>
    <xdr:sp macro="" textlink="">
      <xdr:nvSpPr>
        <xdr:cNvPr id="1335" name="1 CuadroTexto"/>
        <xdr:cNvSpPr txBox="1"/>
      </xdr:nvSpPr>
      <xdr:spPr>
        <a:xfrm>
          <a:off x="0" y="29190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1336" name="133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133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1001</xdr:row>
      <xdr:rowOff>0</xdr:rowOff>
    </xdr:from>
    <xdr:ext cx="184731" cy="309913"/>
    <xdr:sp macro="" textlink="">
      <xdr:nvSpPr>
        <xdr:cNvPr id="1338" name="133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1001</xdr:row>
      <xdr:rowOff>0</xdr:rowOff>
    </xdr:from>
    <xdr:ext cx="184731" cy="309913"/>
    <xdr:sp macro="" textlink="">
      <xdr:nvSpPr>
        <xdr:cNvPr id="133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1001</xdr:row>
      <xdr:rowOff>0</xdr:rowOff>
    </xdr:from>
    <xdr:ext cx="184731" cy="309913"/>
    <xdr:sp macro="" textlink="">
      <xdr:nvSpPr>
        <xdr:cNvPr id="1340" name="133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1001</xdr:row>
      <xdr:rowOff>0</xdr:rowOff>
    </xdr:from>
    <xdr:ext cx="184731" cy="309913"/>
    <xdr:sp macro="" textlink="">
      <xdr:nvSpPr>
        <xdr:cNvPr id="134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1002</xdr:row>
      <xdr:rowOff>0</xdr:rowOff>
    </xdr:from>
    <xdr:ext cx="184731" cy="400619"/>
    <xdr:sp macro="" textlink="">
      <xdr:nvSpPr>
        <xdr:cNvPr id="1342" name="1341 CuadroTexto"/>
        <xdr:cNvSpPr txBox="1"/>
      </xdr:nvSpPr>
      <xdr:spPr>
        <a:xfrm>
          <a:off x="0" y="293187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1002</xdr:row>
      <xdr:rowOff>0</xdr:rowOff>
    </xdr:from>
    <xdr:ext cx="184731" cy="400619"/>
    <xdr:sp macro="" textlink="">
      <xdr:nvSpPr>
        <xdr:cNvPr id="1343" name="1 CuadroTexto"/>
        <xdr:cNvSpPr txBox="1"/>
      </xdr:nvSpPr>
      <xdr:spPr>
        <a:xfrm>
          <a:off x="0" y="293187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1003</xdr:row>
      <xdr:rowOff>0</xdr:rowOff>
    </xdr:from>
    <xdr:ext cx="184731" cy="264560"/>
    <xdr:sp macro="" textlink="">
      <xdr:nvSpPr>
        <xdr:cNvPr id="1344" name="134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1003</xdr:row>
      <xdr:rowOff>0</xdr:rowOff>
    </xdr:from>
    <xdr:ext cx="184731" cy="264560"/>
    <xdr:sp macro="" textlink="">
      <xdr:nvSpPr>
        <xdr:cNvPr id="134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1007</xdr:row>
      <xdr:rowOff>0</xdr:rowOff>
    </xdr:from>
    <xdr:ext cx="184731" cy="400619"/>
    <xdr:sp macro="" textlink="">
      <xdr:nvSpPr>
        <xdr:cNvPr id="1346" name="1345 CuadroTexto"/>
        <xdr:cNvSpPr txBox="1"/>
      </xdr:nvSpPr>
      <xdr:spPr>
        <a:xfrm>
          <a:off x="0" y="294650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1007</xdr:row>
      <xdr:rowOff>0</xdr:rowOff>
    </xdr:from>
    <xdr:ext cx="184731" cy="400619"/>
    <xdr:sp macro="" textlink="">
      <xdr:nvSpPr>
        <xdr:cNvPr id="1347" name="1 CuadroTexto"/>
        <xdr:cNvSpPr txBox="1"/>
      </xdr:nvSpPr>
      <xdr:spPr>
        <a:xfrm>
          <a:off x="0" y="294650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400619"/>
    <xdr:sp macro="" textlink="">
      <xdr:nvSpPr>
        <xdr:cNvPr id="1348" name="1347 CuadroTexto"/>
        <xdr:cNvSpPr txBox="1"/>
      </xdr:nvSpPr>
      <xdr:spPr>
        <a:xfrm>
          <a:off x="0" y="295015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400619"/>
    <xdr:sp macro="" textlink="">
      <xdr:nvSpPr>
        <xdr:cNvPr id="1349" name="1 CuadroTexto"/>
        <xdr:cNvSpPr txBox="1"/>
      </xdr:nvSpPr>
      <xdr:spPr>
        <a:xfrm>
          <a:off x="0" y="295015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1015</xdr:row>
      <xdr:rowOff>0</xdr:rowOff>
    </xdr:from>
    <xdr:ext cx="184731" cy="400619"/>
    <xdr:sp macro="" textlink="">
      <xdr:nvSpPr>
        <xdr:cNvPr id="1350" name="1349 CuadroTexto"/>
        <xdr:cNvSpPr txBox="1"/>
      </xdr:nvSpPr>
      <xdr:spPr>
        <a:xfrm>
          <a:off x="0" y="297576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1015</xdr:row>
      <xdr:rowOff>0</xdr:rowOff>
    </xdr:from>
    <xdr:ext cx="184731" cy="400619"/>
    <xdr:sp macro="" textlink="">
      <xdr:nvSpPr>
        <xdr:cNvPr id="1351" name="1 CuadroTexto"/>
        <xdr:cNvSpPr txBox="1"/>
      </xdr:nvSpPr>
      <xdr:spPr>
        <a:xfrm>
          <a:off x="0" y="297576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400619"/>
    <xdr:sp macro="" textlink="">
      <xdr:nvSpPr>
        <xdr:cNvPr id="1352" name="1351 CuadroTexto"/>
        <xdr:cNvSpPr txBox="1"/>
      </xdr:nvSpPr>
      <xdr:spPr>
        <a:xfrm>
          <a:off x="0" y="2979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400619"/>
    <xdr:sp macro="" textlink="">
      <xdr:nvSpPr>
        <xdr:cNvPr id="1353" name="1 CuadroTexto"/>
        <xdr:cNvSpPr txBox="1"/>
      </xdr:nvSpPr>
      <xdr:spPr>
        <a:xfrm>
          <a:off x="0" y="2979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1354" name="135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135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309913"/>
    <xdr:sp macro="" textlink="">
      <xdr:nvSpPr>
        <xdr:cNvPr id="1356" name="1355 CuadroTexto"/>
        <xdr:cNvSpPr txBox="1"/>
      </xdr:nvSpPr>
      <xdr:spPr>
        <a:xfrm>
          <a:off x="0" y="29922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309913"/>
    <xdr:sp macro="" textlink="">
      <xdr:nvSpPr>
        <xdr:cNvPr id="1357" name="1 CuadroTexto"/>
        <xdr:cNvSpPr txBox="1"/>
      </xdr:nvSpPr>
      <xdr:spPr>
        <a:xfrm>
          <a:off x="0" y="29922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1358" name="1357 CuadroTexto"/>
        <xdr:cNvSpPr txBox="1"/>
      </xdr:nvSpPr>
      <xdr:spPr>
        <a:xfrm>
          <a:off x="0" y="290443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1359" name="1 CuadroTexto"/>
        <xdr:cNvSpPr txBox="1"/>
      </xdr:nvSpPr>
      <xdr:spPr>
        <a:xfrm>
          <a:off x="0" y="290443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991</xdr:row>
      <xdr:rowOff>0</xdr:rowOff>
    </xdr:from>
    <xdr:ext cx="184731" cy="264560"/>
    <xdr:sp macro="" textlink="">
      <xdr:nvSpPr>
        <xdr:cNvPr id="1360" name="135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991</xdr:row>
      <xdr:rowOff>0</xdr:rowOff>
    </xdr:from>
    <xdr:ext cx="184731" cy="264560"/>
    <xdr:sp macro="" textlink="">
      <xdr:nvSpPr>
        <xdr:cNvPr id="136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995</xdr:row>
      <xdr:rowOff>0</xdr:rowOff>
    </xdr:from>
    <xdr:ext cx="184731" cy="347707"/>
    <xdr:sp macro="" textlink="">
      <xdr:nvSpPr>
        <xdr:cNvPr id="1362" name="136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995</xdr:row>
      <xdr:rowOff>0</xdr:rowOff>
    </xdr:from>
    <xdr:ext cx="184731" cy="347707"/>
    <xdr:sp macro="" textlink="">
      <xdr:nvSpPr>
        <xdr:cNvPr id="136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996</xdr:row>
      <xdr:rowOff>0</xdr:rowOff>
    </xdr:from>
    <xdr:ext cx="184731" cy="264560"/>
    <xdr:sp macro="" textlink="">
      <xdr:nvSpPr>
        <xdr:cNvPr id="1364" name="1363 CuadroTexto"/>
        <xdr:cNvSpPr txBox="1"/>
      </xdr:nvSpPr>
      <xdr:spPr>
        <a:xfrm>
          <a:off x="0" y="29190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996</xdr:row>
      <xdr:rowOff>0</xdr:rowOff>
    </xdr:from>
    <xdr:ext cx="184731" cy="264560"/>
    <xdr:sp macro="" textlink="">
      <xdr:nvSpPr>
        <xdr:cNvPr id="1365" name="1 CuadroTexto"/>
        <xdr:cNvSpPr txBox="1"/>
      </xdr:nvSpPr>
      <xdr:spPr>
        <a:xfrm>
          <a:off x="0" y="29190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1002</xdr:row>
      <xdr:rowOff>0</xdr:rowOff>
    </xdr:from>
    <xdr:ext cx="184731" cy="400619"/>
    <xdr:sp macro="" textlink="">
      <xdr:nvSpPr>
        <xdr:cNvPr id="1366" name="1365 CuadroTexto"/>
        <xdr:cNvSpPr txBox="1"/>
      </xdr:nvSpPr>
      <xdr:spPr>
        <a:xfrm>
          <a:off x="0" y="293187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1002</xdr:row>
      <xdr:rowOff>0</xdr:rowOff>
    </xdr:from>
    <xdr:ext cx="184731" cy="400619"/>
    <xdr:sp macro="" textlink="">
      <xdr:nvSpPr>
        <xdr:cNvPr id="1367" name="1 CuadroTexto"/>
        <xdr:cNvSpPr txBox="1"/>
      </xdr:nvSpPr>
      <xdr:spPr>
        <a:xfrm>
          <a:off x="0" y="293187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1003</xdr:row>
      <xdr:rowOff>0</xdr:rowOff>
    </xdr:from>
    <xdr:ext cx="184731" cy="264560"/>
    <xdr:sp macro="" textlink="">
      <xdr:nvSpPr>
        <xdr:cNvPr id="1368" name="136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1003</xdr:row>
      <xdr:rowOff>0</xdr:rowOff>
    </xdr:from>
    <xdr:ext cx="184731" cy="264560"/>
    <xdr:sp macro="" textlink="">
      <xdr:nvSpPr>
        <xdr:cNvPr id="136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1007</xdr:row>
      <xdr:rowOff>0</xdr:rowOff>
    </xdr:from>
    <xdr:ext cx="184731" cy="400619"/>
    <xdr:sp macro="" textlink="">
      <xdr:nvSpPr>
        <xdr:cNvPr id="1370" name="1369 CuadroTexto"/>
        <xdr:cNvSpPr txBox="1"/>
      </xdr:nvSpPr>
      <xdr:spPr>
        <a:xfrm>
          <a:off x="0" y="294650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1007</xdr:row>
      <xdr:rowOff>0</xdr:rowOff>
    </xdr:from>
    <xdr:ext cx="184731" cy="400619"/>
    <xdr:sp macro="" textlink="">
      <xdr:nvSpPr>
        <xdr:cNvPr id="1371" name="1 CuadroTexto"/>
        <xdr:cNvSpPr txBox="1"/>
      </xdr:nvSpPr>
      <xdr:spPr>
        <a:xfrm>
          <a:off x="0" y="294650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400619"/>
    <xdr:sp macro="" textlink="">
      <xdr:nvSpPr>
        <xdr:cNvPr id="1372" name="1371 CuadroTexto"/>
        <xdr:cNvSpPr txBox="1"/>
      </xdr:nvSpPr>
      <xdr:spPr>
        <a:xfrm>
          <a:off x="0" y="295015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400619"/>
    <xdr:sp macro="" textlink="">
      <xdr:nvSpPr>
        <xdr:cNvPr id="1373" name="1 CuadroTexto"/>
        <xdr:cNvSpPr txBox="1"/>
      </xdr:nvSpPr>
      <xdr:spPr>
        <a:xfrm>
          <a:off x="0" y="295015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400619"/>
    <xdr:sp macro="" textlink="">
      <xdr:nvSpPr>
        <xdr:cNvPr id="1374" name="1373 CuadroTexto"/>
        <xdr:cNvSpPr txBox="1"/>
      </xdr:nvSpPr>
      <xdr:spPr>
        <a:xfrm>
          <a:off x="0" y="29538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400619"/>
    <xdr:sp macro="" textlink="">
      <xdr:nvSpPr>
        <xdr:cNvPr id="1375" name="1 CuadroTexto"/>
        <xdr:cNvSpPr txBox="1"/>
      </xdr:nvSpPr>
      <xdr:spPr>
        <a:xfrm>
          <a:off x="0" y="29538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1010</xdr:row>
      <xdr:rowOff>0</xdr:rowOff>
    </xdr:from>
    <xdr:ext cx="184731" cy="264560"/>
    <xdr:sp macro="" textlink="">
      <xdr:nvSpPr>
        <xdr:cNvPr id="1376" name="1375 CuadroTexto"/>
        <xdr:cNvSpPr txBox="1"/>
      </xdr:nvSpPr>
      <xdr:spPr>
        <a:xfrm>
          <a:off x="0" y="29574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1010</xdr:row>
      <xdr:rowOff>0</xdr:rowOff>
    </xdr:from>
    <xdr:ext cx="184731" cy="264560"/>
    <xdr:sp macro="" textlink="">
      <xdr:nvSpPr>
        <xdr:cNvPr id="1377" name="1 CuadroTexto"/>
        <xdr:cNvSpPr txBox="1"/>
      </xdr:nvSpPr>
      <xdr:spPr>
        <a:xfrm>
          <a:off x="0" y="29574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1014</xdr:row>
      <xdr:rowOff>0</xdr:rowOff>
    </xdr:from>
    <xdr:ext cx="184731" cy="309913"/>
    <xdr:sp macro="" textlink="">
      <xdr:nvSpPr>
        <xdr:cNvPr id="1378" name="1377 CuadroTexto"/>
        <xdr:cNvSpPr txBox="1"/>
      </xdr:nvSpPr>
      <xdr:spPr>
        <a:xfrm>
          <a:off x="0" y="29721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1014</xdr:row>
      <xdr:rowOff>0</xdr:rowOff>
    </xdr:from>
    <xdr:ext cx="184731" cy="309913"/>
    <xdr:sp macro="" textlink="">
      <xdr:nvSpPr>
        <xdr:cNvPr id="1379" name="1 CuadroTexto"/>
        <xdr:cNvSpPr txBox="1"/>
      </xdr:nvSpPr>
      <xdr:spPr>
        <a:xfrm>
          <a:off x="0" y="29721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1015</xdr:row>
      <xdr:rowOff>0</xdr:rowOff>
    </xdr:from>
    <xdr:ext cx="184731" cy="400619"/>
    <xdr:sp macro="" textlink="">
      <xdr:nvSpPr>
        <xdr:cNvPr id="1380" name="1379 CuadroTexto"/>
        <xdr:cNvSpPr txBox="1"/>
      </xdr:nvSpPr>
      <xdr:spPr>
        <a:xfrm>
          <a:off x="0" y="297576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1015</xdr:row>
      <xdr:rowOff>0</xdr:rowOff>
    </xdr:from>
    <xdr:ext cx="184731" cy="400619"/>
    <xdr:sp macro="" textlink="">
      <xdr:nvSpPr>
        <xdr:cNvPr id="1381" name="1 CuadroTexto"/>
        <xdr:cNvSpPr txBox="1"/>
      </xdr:nvSpPr>
      <xdr:spPr>
        <a:xfrm>
          <a:off x="0" y="297576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309913"/>
    <xdr:sp macro="" textlink="">
      <xdr:nvSpPr>
        <xdr:cNvPr id="1382" name="1381 CuadroTexto"/>
        <xdr:cNvSpPr txBox="1"/>
      </xdr:nvSpPr>
      <xdr:spPr>
        <a:xfrm>
          <a:off x="0" y="29922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309913"/>
    <xdr:sp macro="" textlink="">
      <xdr:nvSpPr>
        <xdr:cNvPr id="1383" name="1 CuadroTexto"/>
        <xdr:cNvSpPr txBox="1"/>
      </xdr:nvSpPr>
      <xdr:spPr>
        <a:xfrm>
          <a:off x="0" y="29922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400619"/>
    <xdr:sp macro="" textlink="">
      <xdr:nvSpPr>
        <xdr:cNvPr id="1384" name="1383 CuadroTexto"/>
        <xdr:cNvSpPr txBox="1"/>
      </xdr:nvSpPr>
      <xdr:spPr>
        <a:xfrm>
          <a:off x="0" y="299587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400619"/>
    <xdr:sp macro="" textlink="">
      <xdr:nvSpPr>
        <xdr:cNvPr id="1385" name="1 CuadroTexto"/>
        <xdr:cNvSpPr txBox="1"/>
      </xdr:nvSpPr>
      <xdr:spPr>
        <a:xfrm>
          <a:off x="0" y="299587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386" name="1385 CuadroTexto"/>
        <xdr:cNvSpPr txBox="1"/>
      </xdr:nvSpPr>
      <xdr:spPr>
        <a:xfrm>
          <a:off x="0" y="30068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387" name="1 CuadroTexto"/>
        <xdr:cNvSpPr txBox="1"/>
      </xdr:nvSpPr>
      <xdr:spPr>
        <a:xfrm>
          <a:off x="0" y="30068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88" name="1387 CuadroTexto"/>
        <xdr:cNvSpPr txBox="1"/>
      </xdr:nvSpPr>
      <xdr:spPr>
        <a:xfrm>
          <a:off x="0" y="30105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389" name="1 CuadroTexto"/>
        <xdr:cNvSpPr txBox="1"/>
      </xdr:nvSpPr>
      <xdr:spPr>
        <a:xfrm>
          <a:off x="0" y="30105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922</xdr:row>
      <xdr:rowOff>0</xdr:rowOff>
    </xdr:from>
    <xdr:ext cx="184731" cy="309913"/>
    <xdr:sp macro="" textlink="">
      <xdr:nvSpPr>
        <xdr:cNvPr id="1390" name="138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922</xdr:row>
      <xdr:rowOff>0</xdr:rowOff>
    </xdr:from>
    <xdr:ext cx="184731" cy="309913"/>
    <xdr:sp macro="" textlink="">
      <xdr:nvSpPr>
        <xdr:cNvPr id="139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923</xdr:row>
      <xdr:rowOff>0</xdr:rowOff>
    </xdr:from>
    <xdr:ext cx="184731" cy="400619"/>
    <xdr:sp macro="" textlink="">
      <xdr:nvSpPr>
        <xdr:cNvPr id="1392" name="1391 CuadroTexto"/>
        <xdr:cNvSpPr txBox="1"/>
      </xdr:nvSpPr>
      <xdr:spPr>
        <a:xfrm>
          <a:off x="0" y="27343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923</xdr:row>
      <xdr:rowOff>0</xdr:rowOff>
    </xdr:from>
    <xdr:ext cx="184731" cy="400619"/>
    <xdr:sp macro="" textlink="">
      <xdr:nvSpPr>
        <xdr:cNvPr id="1393" name="1 CuadroTexto"/>
        <xdr:cNvSpPr txBox="1"/>
      </xdr:nvSpPr>
      <xdr:spPr>
        <a:xfrm>
          <a:off x="0" y="27343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930</xdr:row>
      <xdr:rowOff>0</xdr:rowOff>
    </xdr:from>
    <xdr:ext cx="184731" cy="264560"/>
    <xdr:sp macro="" textlink="">
      <xdr:nvSpPr>
        <xdr:cNvPr id="1394" name="139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930</xdr:row>
      <xdr:rowOff>0</xdr:rowOff>
    </xdr:from>
    <xdr:ext cx="184731" cy="264560"/>
    <xdr:sp macro="" textlink="">
      <xdr:nvSpPr>
        <xdr:cNvPr id="139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930</xdr:row>
      <xdr:rowOff>0</xdr:rowOff>
    </xdr:from>
    <xdr:ext cx="184731" cy="264560"/>
    <xdr:sp macro="" textlink="">
      <xdr:nvSpPr>
        <xdr:cNvPr id="1396" name="139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930</xdr:row>
      <xdr:rowOff>0</xdr:rowOff>
    </xdr:from>
    <xdr:ext cx="184731" cy="264560"/>
    <xdr:sp macro="" textlink="">
      <xdr:nvSpPr>
        <xdr:cNvPr id="139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934</xdr:row>
      <xdr:rowOff>0</xdr:rowOff>
    </xdr:from>
    <xdr:ext cx="184731" cy="264560"/>
    <xdr:sp macro="" textlink="">
      <xdr:nvSpPr>
        <xdr:cNvPr id="1398" name="139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934</xdr:row>
      <xdr:rowOff>0</xdr:rowOff>
    </xdr:from>
    <xdr:ext cx="184731" cy="264560"/>
    <xdr:sp macro="" textlink="">
      <xdr:nvSpPr>
        <xdr:cNvPr id="139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935</xdr:row>
      <xdr:rowOff>0</xdr:rowOff>
    </xdr:from>
    <xdr:ext cx="184731" cy="264560"/>
    <xdr:sp macro="" textlink="">
      <xdr:nvSpPr>
        <xdr:cNvPr id="1400" name="139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935</xdr:row>
      <xdr:rowOff>0</xdr:rowOff>
    </xdr:from>
    <xdr:ext cx="184731" cy="264560"/>
    <xdr:sp macro="" textlink="">
      <xdr:nvSpPr>
        <xdr:cNvPr id="140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936</xdr:row>
      <xdr:rowOff>0</xdr:rowOff>
    </xdr:from>
    <xdr:ext cx="184731" cy="309913"/>
    <xdr:sp macro="" textlink="">
      <xdr:nvSpPr>
        <xdr:cNvPr id="1402" name="1401 CuadroTexto"/>
        <xdr:cNvSpPr txBox="1"/>
      </xdr:nvSpPr>
      <xdr:spPr>
        <a:xfrm>
          <a:off x="0" y="27636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936</xdr:row>
      <xdr:rowOff>0</xdr:rowOff>
    </xdr:from>
    <xdr:ext cx="184731" cy="309913"/>
    <xdr:sp macro="" textlink="">
      <xdr:nvSpPr>
        <xdr:cNvPr id="1403" name="1 CuadroTexto"/>
        <xdr:cNvSpPr txBox="1"/>
      </xdr:nvSpPr>
      <xdr:spPr>
        <a:xfrm>
          <a:off x="0" y="27636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937</xdr:row>
      <xdr:rowOff>0</xdr:rowOff>
    </xdr:from>
    <xdr:ext cx="184731" cy="400619"/>
    <xdr:sp macro="" textlink="">
      <xdr:nvSpPr>
        <xdr:cNvPr id="1404" name="1403 CuadroTexto"/>
        <xdr:cNvSpPr txBox="1"/>
      </xdr:nvSpPr>
      <xdr:spPr>
        <a:xfrm>
          <a:off x="0" y="276545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937</xdr:row>
      <xdr:rowOff>0</xdr:rowOff>
    </xdr:from>
    <xdr:ext cx="184731" cy="400619"/>
    <xdr:sp macro="" textlink="">
      <xdr:nvSpPr>
        <xdr:cNvPr id="1405" name="1 CuadroTexto"/>
        <xdr:cNvSpPr txBox="1"/>
      </xdr:nvSpPr>
      <xdr:spPr>
        <a:xfrm>
          <a:off x="0" y="276545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942</xdr:row>
      <xdr:rowOff>0</xdr:rowOff>
    </xdr:from>
    <xdr:ext cx="184731" cy="309913"/>
    <xdr:sp macro="" textlink="">
      <xdr:nvSpPr>
        <xdr:cNvPr id="1406" name="140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942</xdr:row>
      <xdr:rowOff>0</xdr:rowOff>
    </xdr:from>
    <xdr:ext cx="184731" cy="309913"/>
    <xdr:sp macro="" textlink="">
      <xdr:nvSpPr>
        <xdr:cNvPr id="140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943</xdr:row>
      <xdr:rowOff>0</xdr:rowOff>
    </xdr:from>
    <xdr:ext cx="184731" cy="400619"/>
    <xdr:sp macro="" textlink="">
      <xdr:nvSpPr>
        <xdr:cNvPr id="1408" name="1407 CuadroTexto"/>
        <xdr:cNvSpPr txBox="1"/>
      </xdr:nvSpPr>
      <xdr:spPr>
        <a:xfrm>
          <a:off x="0" y="278008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943</xdr:row>
      <xdr:rowOff>0</xdr:rowOff>
    </xdr:from>
    <xdr:ext cx="184731" cy="400619"/>
    <xdr:sp macro="" textlink="">
      <xdr:nvSpPr>
        <xdr:cNvPr id="1409" name="1 CuadroTexto"/>
        <xdr:cNvSpPr txBox="1"/>
      </xdr:nvSpPr>
      <xdr:spPr>
        <a:xfrm>
          <a:off x="0" y="278008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950</xdr:row>
      <xdr:rowOff>0</xdr:rowOff>
    </xdr:from>
    <xdr:ext cx="184731" cy="291464"/>
    <xdr:sp macro="" textlink="">
      <xdr:nvSpPr>
        <xdr:cNvPr id="1410" name="1409 CuadroTexto"/>
        <xdr:cNvSpPr txBox="1"/>
      </xdr:nvSpPr>
      <xdr:spPr>
        <a:xfrm>
          <a:off x="0" y="280202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950</xdr:row>
      <xdr:rowOff>0</xdr:rowOff>
    </xdr:from>
    <xdr:ext cx="184731" cy="291464"/>
    <xdr:sp macro="" textlink="">
      <xdr:nvSpPr>
        <xdr:cNvPr id="1411" name="1 CuadroTexto"/>
        <xdr:cNvSpPr txBox="1"/>
      </xdr:nvSpPr>
      <xdr:spPr>
        <a:xfrm>
          <a:off x="0" y="280202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951</xdr:row>
      <xdr:rowOff>0</xdr:rowOff>
    </xdr:from>
    <xdr:ext cx="184731" cy="400619"/>
    <xdr:sp macro="" textlink="">
      <xdr:nvSpPr>
        <xdr:cNvPr id="1412" name="1411 CuadroTexto"/>
        <xdr:cNvSpPr txBox="1"/>
      </xdr:nvSpPr>
      <xdr:spPr>
        <a:xfrm>
          <a:off x="0" y="28056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951</xdr:row>
      <xdr:rowOff>0</xdr:rowOff>
    </xdr:from>
    <xdr:ext cx="184731" cy="400619"/>
    <xdr:sp macro="" textlink="">
      <xdr:nvSpPr>
        <xdr:cNvPr id="1413" name="1 CuadroTexto"/>
        <xdr:cNvSpPr txBox="1"/>
      </xdr:nvSpPr>
      <xdr:spPr>
        <a:xfrm>
          <a:off x="0" y="28056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956</xdr:row>
      <xdr:rowOff>0</xdr:rowOff>
    </xdr:from>
    <xdr:ext cx="184731" cy="264560"/>
    <xdr:sp macro="" textlink="">
      <xdr:nvSpPr>
        <xdr:cNvPr id="1414" name="141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956</xdr:row>
      <xdr:rowOff>0</xdr:rowOff>
    </xdr:from>
    <xdr:ext cx="184731" cy="264560"/>
    <xdr:sp macro="" textlink="">
      <xdr:nvSpPr>
        <xdr:cNvPr id="141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957</xdr:row>
      <xdr:rowOff>0</xdr:rowOff>
    </xdr:from>
    <xdr:ext cx="184731" cy="309913"/>
    <xdr:sp macro="" textlink="">
      <xdr:nvSpPr>
        <xdr:cNvPr id="1416" name="141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957</xdr:row>
      <xdr:rowOff>0</xdr:rowOff>
    </xdr:from>
    <xdr:ext cx="184731" cy="309913"/>
    <xdr:sp macro="" textlink="">
      <xdr:nvSpPr>
        <xdr:cNvPr id="141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924</xdr:row>
      <xdr:rowOff>0</xdr:rowOff>
    </xdr:from>
    <xdr:ext cx="184731" cy="264560"/>
    <xdr:sp macro="" textlink="">
      <xdr:nvSpPr>
        <xdr:cNvPr id="1418" name="141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924</xdr:row>
      <xdr:rowOff>0</xdr:rowOff>
    </xdr:from>
    <xdr:ext cx="184731" cy="264560"/>
    <xdr:sp macro="" textlink="">
      <xdr:nvSpPr>
        <xdr:cNvPr id="141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925</xdr:row>
      <xdr:rowOff>0</xdr:rowOff>
    </xdr:from>
    <xdr:ext cx="184731" cy="264560"/>
    <xdr:sp macro="" textlink="">
      <xdr:nvSpPr>
        <xdr:cNvPr id="1420" name="141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925</xdr:row>
      <xdr:rowOff>0</xdr:rowOff>
    </xdr:from>
    <xdr:ext cx="184731" cy="264560"/>
    <xdr:sp macro="" textlink="">
      <xdr:nvSpPr>
        <xdr:cNvPr id="142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929</xdr:row>
      <xdr:rowOff>0</xdr:rowOff>
    </xdr:from>
    <xdr:ext cx="184731" cy="264560"/>
    <xdr:sp macro="" textlink="">
      <xdr:nvSpPr>
        <xdr:cNvPr id="1422" name="142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929</xdr:row>
      <xdr:rowOff>0</xdr:rowOff>
    </xdr:from>
    <xdr:ext cx="184731" cy="264560"/>
    <xdr:sp macro="" textlink="">
      <xdr:nvSpPr>
        <xdr:cNvPr id="142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930</xdr:row>
      <xdr:rowOff>0</xdr:rowOff>
    </xdr:from>
    <xdr:ext cx="184731" cy="264560"/>
    <xdr:sp macro="" textlink="">
      <xdr:nvSpPr>
        <xdr:cNvPr id="1424" name="142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930</xdr:row>
      <xdr:rowOff>0</xdr:rowOff>
    </xdr:from>
    <xdr:ext cx="184731" cy="264560"/>
    <xdr:sp macro="" textlink="">
      <xdr:nvSpPr>
        <xdr:cNvPr id="142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936</xdr:row>
      <xdr:rowOff>0</xdr:rowOff>
    </xdr:from>
    <xdr:ext cx="184731" cy="309913"/>
    <xdr:sp macro="" textlink="">
      <xdr:nvSpPr>
        <xdr:cNvPr id="1426" name="1425 CuadroTexto"/>
        <xdr:cNvSpPr txBox="1"/>
      </xdr:nvSpPr>
      <xdr:spPr>
        <a:xfrm>
          <a:off x="0" y="27636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936</xdr:row>
      <xdr:rowOff>0</xdr:rowOff>
    </xdr:from>
    <xdr:ext cx="184731" cy="309913"/>
    <xdr:sp macro="" textlink="">
      <xdr:nvSpPr>
        <xdr:cNvPr id="1427" name="1 CuadroTexto"/>
        <xdr:cNvSpPr txBox="1"/>
      </xdr:nvSpPr>
      <xdr:spPr>
        <a:xfrm>
          <a:off x="0" y="27636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937</xdr:row>
      <xdr:rowOff>0</xdr:rowOff>
    </xdr:from>
    <xdr:ext cx="184731" cy="400619"/>
    <xdr:sp macro="" textlink="">
      <xdr:nvSpPr>
        <xdr:cNvPr id="1428" name="1427 CuadroTexto"/>
        <xdr:cNvSpPr txBox="1"/>
      </xdr:nvSpPr>
      <xdr:spPr>
        <a:xfrm>
          <a:off x="0" y="276545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937</xdr:row>
      <xdr:rowOff>0</xdr:rowOff>
    </xdr:from>
    <xdr:ext cx="184731" cy="400619"/>
    <xdr:sp macro="" textlink="">
      <xdr:nvSpPr>
        <xdr:cNvPr id="1429" name="1 CuadroTexto"/>
        <xdr:cNvSpPr txBox="1"/>
      </xdr:nvSpPr>
      <xdr:spPr>
        <a:xfrm>
          <a:off x="0" y="276545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942</xdr:row>
      <xdr:rowOff>0</xdr:rowOff>
    </xdr:from>
    <xdr:ext cx="184731" cy="309913"/>
    <xdr:sp macro="" textlink="">
      <xdr:nvSpPr>
        <xdr:cNvPr id="1430" name="142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942</xdr:row>
      <xdr:rowOff>0</xdr:rowOff>
    </xdr:from>
    <xdr:ext cx="184731" cy="309913"/>
    <xdr:sp macro="" textlink="">
      <xdr:nvSpPr>
        <xdr:cNvPr id="143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943</xdr:row>
      <xdr:rowOff>0</xdr:rowOff>
    </xdr:from>
    <xdr:ext cx="184731" cy="400619"/>
    <xdr:sp macro="" textlink="">
      <xdr:nvSpPr>
        <xdr:cNvPr id="1432" name="1431 CuadroTexto"/>
        <xdr:cNvSpPr txBox="1"/>
      </xdr:nvSpPr>
      <xdr:spPr>
        <a:xfrm>
          <a:off x="0" y="278008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943</xdr:row>
      <xdr:rowOff>0</xdr:rowOff>
    </xdr:from>
    <xdr:ext cx="184731" cy="400619"/>
    <xdr:sp macro="" textlink="">
      <xdr:nvSpPr>
        <xdr:cNvPr id="1433" name="1 CuadroTexto"/>
        <xdr:cNvSpPr txBox="1"/>
      </xdr:nvSpPr>
      <xdr:spPr>
        <a:xfrm>
          <a:off x="0" y="278008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944</xdr:row>
      <xdr:rowOff>0</xdr:rowOff>
    </xdr:from>
    <xdr:ext cx="184731" cy="309913"/>
    <xdr:sp macro="" textlink="">
      <xdr:nvSpPr>
        <xdr:cNvPr id="1434" name="143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944</xdr:row>
      <xdr:rowOff>0</xdr:rowOff>
    </xdr:from>
    <xdr:ext cx="184731" cy="309913"/>
    <xdr:sp macro="" textlink="">
      <xdr:nvSpPr>
        <xdr:cNvPr id="143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945</xdr:row>
      <xdr:rowOff>0</xdr:rowOff>
    </xdr:from>
    <xdr:ext cx="184731" cy="400619"/>
    <xdr:sp macro="" textlink="">
      <xdr:nvSpPr>
        <xdr:cNvPr id="1436" name="1435 CuadroTexto"/>
        <xdr:cNvSpPr txBox="1"/>
      </xdr:nvSpPr>
      <xdr:spPr>
        <a:xfrm>
          <a:off x="0" y="278556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945</xdr:row>
      <xdr:rowOff>0</xdr:rowOff>
    </xdr:from>
    <xdr:ext cx="184731" cy="400619"/>
    <xdr:sp macro="" textlink="">
      <xdr:nvSpPr>
        <xdr:cNvPr id="1437" name="1 CuadroTexto"/>
        <xdr:cNvSpPr txBox="1"/>
      </xdr:nvSpPr>
      <xdr:spPr>
        <a:xfrm>
          <a:off x="0" y="278556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949</xdr:row>
      <xdr:rowOff>0</xdr:rowOff>
    </xdr:from>
    <xdr:ext cx="184731" cy="264560"/>
    <xdr:sp macro="" textlink="">
      <xdr:nvSpPr>
        <xdr:cNvPr id="1438" name="1437 CuadroTexto"/>
        <xdr:cNvSpPr txBox="1"/>
      </xdr:nvSpPr>
      <xdr:spPr>
        <a:xfrm>
          <a:off x="0" y="27983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949</xdr:row>
      <xdr:rowOff>0</xdr:rowOff>
    </xdr:from>
    <xdr:ext cx="184731" cy="264560"/>
    <xdr:sp macro="" textlink="">
      <xdr:nvSpPr>
        <xdr:cNvPr id="1439" name="1 CuadroTexto"/>
        <xdr:cNvSpPr txBox="1"/>
      </xdr:nvSpPr>
      <xdr:spPr>
        <a:xfrm>
          <a:off x="0" y="27983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950</xdr:row>
      <xdr:rowOff>0</xdr:rowOff>
    </xdr:from>
    <xdr:ext cx="184731" cy="291464"/>
    <xdr:sp macro="" textlink="">
      <xdr:nvSpPr>
        <xdr:cNvPr id="1440" name="1439 CuadroTexto"/>
        <xdr:cNvSpPr txBox="1"/>
      </xdr:nvSpPr>
      <xdr:spPr>
        <a:xfrm>
          <a:off x="0" y="280202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950</xdr:row>
      <xdr:rowOff>0</xdr:rowOff>
    </xdr:from>
    <xdr:ext cx="184731" cy="291464"/>
    <xdr:sp macro="" textlink="">
      <xdr:nvSpPr>
        <xdr:cNvPr id="1441" name="1 CuadroTexto"/>
        <xdr:cNvSpPr txBox="1"/>
      </xdr:nvSpPr>
      <xdr:spPr>
        <a:xfrm>
          <a:off x="0" y="280202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958</xdr:row>
      <xdr:rowOff>0</xdr:rowOff>
    </xdr:from>
    <xdr:ext cx="184731" cy="400619"/>
    <xdr:sp macro="" textlink="">
      <xdr:nvSpPr>
        <xdr:cNvPr id="1442" name="1441 CuadroTexto"/>
        <xdr:cNvSpPr txBox="1"/>
      </xdr:nvSpPr>
      <xdr:spPr>
        <a:xfrm>
          <a:off x="0" y="28258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958</xdr:row>
      <xdr:rowOff>0</xdr:rowOff>
    </xdr:from>
    <xdr:ext cx="184731" cy="400619"/>
    <xdr:sp macro="" textlink="">
      <xdr:nvSpPr>
        <xdr:cNvPr id="1443" name="1 CuadroTexto"/>
        <xdr:cNvSpPr txBox="1"/>
      </xdr:nvSpPr>
      <xdr:spPr>
        <a:xfrm>
          <a:off x="0" y="28258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959</xdr:row>
      <xdr:rowOff>0</xdr:rowOff>
    </xdr:from>
    <xdr:ext cx="184731" cy="264560"/>
    <xdr:sp macro="" textlink="">
      <xdr:nvSpPr>
        <xdr:cNvPr id="1444" name="144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959</xdr:row>
      <xdr:rowOff>0</xdr:rowOff>
    </xdr:from>
    <xdr:ext cx="184731" cy="264560"/>
    <xdr:sp macro="" textlink="">
      <xdr:nvSpPr>
        <xdr:cNvPr id="144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400619"/>
    <xdr:sp macro="" textlink="">
      <xdr:nvSpPr>
        <xdr:cNvPr id="1446" name="1445 CuadroTexto"/>
        <xdr:cNvSpPr txBox="1"/>
      </xdr:nvSpPr>
      <xdr:spPr>
        <a:xfrm>
          <a:off x="0" y="283860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400619"/>
    <xdr:sp macro="" textlink="">
      <xdr:nvSpPr>
        <xdr:cNvPr id="1447" name="1 CuadroTexto"/>
        <xdr:cNvSpPr txBox="1"/>
      </xdr:nvSpPr>
      <xdr:spPr>
        <a:xfrm>
          <a:off x="0" y="283860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964</xdr:row>
      <xdr:rowOff>0</xdr:rowOff>
    </xdr:from>
    <xdr:ext cx="184731" cy="400619"/>
    <xdr:sp macro="" textlink="">
      <xdr:nvSpPr>
        <xdr:cNvPr id="1448" name="1447 CuadroTexto"/>
        <xdr:cNvSpPr txBox="1"/>
      </xdr:nvSpPr>
      <xdr:spPr>
        <a:xfrm>
          <a:off x="0" y="28422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964</xdr:row>
      <xdr:rowOff>0</xdr:rowOff>
    </xdr:from>
    <xdr:ext cx="184731" cy="400619"/>
    <xdr:sp macro="" textlink="">
      <xdr:nvSpPr>
        <xdr:cNvPr id="1449" name="1 CuadroTexto"/>
        <xdr:cNvSpPr txBox="1"/>
      </xdr:nvSpPr>
      <xdr:spPr>
        <a:xfrm>
          <a:off x="0" y="28422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950</xdr:row>
      <xdr:rowOff>0</xdr:rowOff>
    </xdr:from>
    <xdr:ext cx="184731" cy="291464"/>
    <xdr:sp macro="" textlink="">
      <xdr:nvSpPr>
        <xdr:cNvPr id="1450" name="1449 CuadroTexto"/>
        <xdr:cNvSpPr txBox="1"/>
      </xdr:nvSpPr>
      <xdr:spPr>
        <a:xfrm>
          <a:off x="0" y="280202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950</xdr:row>
      <xdr:rowOff>0</xdr:rowOff>
    </xdr:from>
    <xdr:ext cx="184731" cy="291464"/>
    <xdr:sp macro="" textlink="">
      <xdr:nvSpPr>
        <xdr:cNvPr id="1451" name="1 CuadroTexto"/>
        <xdr:cNvSpPr txBox="1"/>
      </xdr:nvSpPr>
      <xdr:spPr>
        <a:xfrm>
          <a:off x="0" y="280202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951</xdr:row>
      <xdr:rowOff>0</xdr:rowOff>
    </xdr:from>
    <xdr:ext cx="184731" cy="400619"/>
    <xdr:sp macro="" textlink="">
      <xdr:nvSpPr>
        <xdr:cNvPr id="1452" name="1451 CuadroTexto"/>
        <xdr:cNvSpPr txBox="1"/>
      </xdr:nvSpPr>
      <xdr:spPr>
        <a:xfrm>
          <a:off x="0" y="28056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951</xdr:row>
      <xdr:rowOff>0</xdr:rowOff>
    </xdr:from>
    <xdr:ext cx="184731" cy="400619"/>
    <xdr:sp macro="" textlink="">
      <xdr:nvSpPr>
        <xdr:cNvPr id="1453" name="1 CuadroTexto"/>
        <xdr:cNvSpPr txBox="1"/>
      </xdr:nvSpPr>
      <xdr:spPr>
        <a:xfrm>
          <a:off x="0" y="28056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956</xdr:row>
      <xdr:rowOff>0</xdr:rowOff>
    </xdr:from>
    <xdr:ext cx="184731" cy="264560"/>
    <xdr:sp macro="" textlink="">
      <xdr:nvSpPr>
        <xdr:cNvPr id="1454" name="145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956</xdr:row>
      <xdr:rowOff>0</xdr:rowOff>
    </xdr:from>
    <xdr:ext cx="184731" cy="264560"/>
    <xdr:sp macro="" textlink="">
      <xdr:nvSpPr>
        <xdr:cNvPr id="145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957</xdr:row>
      <xdr:rowOff>0</xdr:rowOff>
    </xdr:from>
    <xdr:ext cx="184731" cy="309913"/>
    <xdr:sp macro="" textlink="">
      <xdr:nvSpPr>
        <xdr:cNvPr id="1456" name="145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957</xdr:row>
      <xdr:rowOff>0</xdr:rowOff>
    </xdr:from>
    <xdr:ext cx="184731" cy="309913"/>
    <xdr:sp macro="" textlink="">
      <xdr:nvSpPr>
        <xdr:cNvPr id="145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964</xdr:row>
      <xdr:rowOff>0</xdr:rowOff>
    </xdr:from>
    <xdr:ext cx="184731" cy="400619"/>
    <xdr:sp macro="" textlink="">
      <xdr:nvSpPr>
        <xdr:cNvPr id="1458" name="1457 CuadroTexto"/>
        <xdr:cNvSpPr txBox="1"/>
      </xdr:nvSpPr>
      <xdr:spPr>
        <a:xfrm>
          <a:off x="0" y="28422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964</xdr:row>
      <xdr:rowOff>0</xdr:rowOff>
    </xdr:from>
    <xdr:ext cx="184731" cy="400619"/>
    <xdr:sp macro="" textlink="">
      <xdr:nvSpPr>
        <xdr:cNvPr id="1459" name="1 CuadroTexto"/>
        <xdr:cNvSpPr txBox="1"/>
      </xdr:nvSpPr>
      <xdr:spPr>
        <a:xfrm>
          <a:off x="0" y="28422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965</xdr:row>
      <xdr:rowOff>0</xdr:rowOff>
    </xdr:from>
    <xdr:ext cx="184731" cy="400619"/>
    <xdr:sp macro="" textlink="">
      <xdr:nvSpPr>
        <xdr:cNvPr id="1460" name="1459 CuadroTexto"/>
        <xdr:cNvSpPr txBox="1"/>
      </xdr:nvSpPr>
      <xdr:spPr>
        <a:xfrm>
          <a:off x="0" y="284591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965</xdr:row>
      <xdr:rowOff>0</xdr:rowOff>
    </xdr:from>
    <xdr:ext cx="184731" cy="400619"/>
    <xdr:sp macro="" textlink="">
      <xdr:nvSpPr>
        <xdr:cNvPr id="1461" name="1 CuadroTexto"/>
        <xdr:cNvSpPr txBox="1"/>
      </xdr:nvSpPr>
      <xdr:spPr>
        <a:xfrm>
          <a:off x="0" y="284591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969</xdr:row>
      <xdr:rowOff>0</xdr:rowOff>
    </xdr:from>
    <xdr:ext cx="184731" cy="264560"/>
    <xdr:sp macro="" textlink="">
      <xdr:nvSpPr>
        <xdr:cNvPr id="1462" name="146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969</xdr:row>
      <xdr:rowOff>0</xdr:rowOff>
    </xdr:from>
    <xdr:ext cx="184731" cy="264560"/>
    <xdr:sp macro="" textlink="">
      <xdr:nvSpPr>
        <xdr:cNvPr id="146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309913"/>
    <xdr:sp macro="" textlink="">
      <xdr:nvSpPr>
        <xdr:cNvPr id="1464" name="1463 CuadroTexto"/>
        <xdr:cNvSpPr txBox="1"/>
      </xdr:nvSpPr>
      <xdr:spPr>
        <a:xfrm>
          <a:off x="0" y="286237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309913"/>
    <xdr:sp macro="" textlink="">
      <xdr:nvSpPr>
        <xdr:cNvPr id="1465" name="1 CuadroTexto"/>
        <xdr:cNvSpPr txBox="1"/>
      </xdr:nvSpPr>
      <xdr:spPr>
        <a:xfrm>
          <a:off x="0" y="286237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971</xdr:row>
      <xdr:rowOff>0</xdr:rowOff>
    </xdr:from>
    <xdr:ext cx="184731" cy="400619"/>
    <xdr:sp macro="" textlink="">
      <xdr:nvSpPr>
        <xdr:cNvPr id="1466" name="1465 CuadroTexto"/>
        <xdr:cNvSpPr txBox="1"/>
      </xdr:nvSpPr>
      <xdr:spPr>
        <a:xfrm>
          <a:off x="0" y="286603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971</xdr:row>
      <xdr:rowOff>0</xdr:rowOff>
    </xdr:from>
    <xdr:ext cx="184731" cy="400619"/>
    <xdr:sp macro="" textlink="">
      <xdr:nvSpPr>
        <xdr:cNvPr id="1467" name="1 CuadroTexto"/>
        <xdr:cNvSpPr txBox="1"/>
      </xdr:nvSpPr>
      <xdr:spPr>
        <a:xfrm>
          <a:off x="0" y="286603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972</xdr:row>
      <xdr:rowOff>0</xdr:rowOff>
    </xdr:from>
    <xdr:ext cx="184731" cy="264560"/>
    <xdr:sp macro="" textlink="">
      <xdr:nvSpPr>
        <xdr:cNvPr id="1468" name="1467 CuadroTexto"/>
        <xdr:cNvSpPr txBox="1"/>
      </xdr:nvSpPr>
      <xdr:spPr>
        <a:xfrm>
          <a:off x="0" y="28696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972</xdr:row>
      <xdr:rowOff>0</xdr:rowOff>
    </xdr:from>
    <xdr:ext cx="184731" cy="264560"/>
    <xdr:sp macro="" textlink="">
      <xdr:nvSpPr>
        <xdr:cNvPr id="1469" name="1 CuadroTexto"/>
        <xdr:cNvSpPr txBox="1"/>
      </xdr:nvSpPr>
      <xdr:spPr>
        <a:xfrm>
          <a:off x="0" y="28696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1470" name="146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147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1472" name="147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147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1474" name="147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147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982</xdr:row>
      <xdr:rowOff>0</xdr:rowOff>
    </xdr:from>
    <xdr:ext cx="184731" cy="264560"/>
    <xdr:sp macro="" textlink="">
      <xdr:nvSpPr>
        <xdr:cNvPr id="1476" name="147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982</xdr:row>
      <xdr:rowOff>0</xdr:rowOff>
    </xdr:from>
    <xdr:ext cx="184731" cy="264560"/>
    <xdr:sp macro="" textlink="">
      <xdr:nvSpPr>
        <xdr:cNvPr id="147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986</xdr:row>
      <xdr:rowOff>0</xdr:rowOff>
    </xdr:from>
    <xdr:ext cx="184731" cy="264560"/>
    <xdr:sp macro="" textlink="">
      <xdr:nvSpPr>
        <xdr:cNvPr id="1478" name="147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986</xdr:row>
      <xdr:rowOff>0</xdr:rowOff>
    </xdr:from>
    <xdr:ext cx="184731" cy="264560"/>
    <xdr:sp macro="" textlink="">
      <xdr:nvSpPr>
        <xdr:cNvPr id="147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1480" name="147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148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958</xdr:row>
      <xdr:rowOff>0</xdr:rowOff>
    </xdr:from>
    <xdr:ext cx="184731" cy="400619"/>
    <xdr:sp macro="" textlink="">
      <xdr:nvSpPr>
        <xdr:cNvPr id="1482" name="1481 CuadroTexto"/>
        <xdr:cNvSpPr txBox="1"/>
      </xdr:nvSpPr>
      <xdr:spPr>
        <a:xfrm>
          <a:off x="0" y="28258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958</xdr:row>
      <xdr:rowOff>0</xdr:rowOff>
    </xdr:from>
    <xdr:ext cx="184731" cy="400619"/>
    <xdr:sp macro="" textlink="">
      <xdr:nvSpPr>
        <xdr:cNvPr id="1483" name="1 CuadroTexto"/>
        <xdr:cNvSpPr txBox="1"/>
      </xdr:nvSpPr>
      <xdr:spPr>
        <a:xfrm>
          <a:off x="0" y="28258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959</xdr:row>
      <xdr:rowOff>0</xdr:rowOff>
    </xdr:from>
    <xdr:ext cx="184731" cy="264560"/>
    <xdr:sp macro="" textlink="">
      <xdr:nvSpPr>
        <xdr:cNvPr id="1484" name="148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959</xdr:row>
      <xdr:rowOff>0</xdr:rowOff>
    </xdr:from>
    <xdr:ext cx="184731" cy="264560"/>
    <xdr:sp macro="" textlink="">
      <xdr:nvSpPr>
        <xdr:cNvPr id="148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400619"/>
    <xdr:sp macro="" textlink="">
      <xdr:nvSpPr>
        <xdr:cNvPr id="1486" name="1485 CuadroTexto"/>
        <xdr:cNvSpPr txBox="1"/>
      </xdr:nvSpPr>
      <xdr:spPr>
        <a:xfrm>
          <a:off x="0" y="283860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963</xdr:row>
      <xdr:rowOff>0</xdr:rowOff>
    </xdr:from>
    <xdr:ext cx="184731" cy="400619"/>
    <xdr:sp macro="" textlink="">
      <xdr:nvSpPr>
        <xdr:cNvPr id="1487" name="1 CuadroTexto"/>
        <xdr:cNvSpPr txBox="1"/>
      </xdr:nvSpPr>
      <xdr:spPr>
        <a:xfrm>
          <a:off x="0" y="283860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964</xdr:row>
      <xdr:rowOff>0</xdr:rowOff>
    </xdr:from>
    <xdr:ext cx="184731" cy="400619"/>
    <xdr:sp macro="" textlink="">
      <xdr:nvSpPr>
        <xdr:cNvPr id="1488" name="1487 CuadroTexto"/>
        <xdr:cNvSpPr txBox="1"/>
      </xdr:nvSpPr>
      <xdr:spPr>
        <a:xfrm>
          <a:off x="0" y="28422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964</xdr:row>
      <xdr:rowOff>0</xdr:rowOff>
    </xdr:from>
    <xdr:ext cx="184731" cy="400619"/>
    <xdr:sp macro="" textlink="">
      <xdr:nvSpPr>
        <xdr:cNvPr id="1489" name="1 CuadroTexto"/>
        <xdr:cNvSpPr txBox="1"/>
      </xdr:nvSpPr>
      <xdr:spPr>
        <a:xfrm>
          <a:off x="0" y="28422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971</xdr:row>
      <xdr:rowOff>0</xdr:rowOff>
    </xdr:from>
    <xdr:ext cx="184731" cy="400619"/>
    <xdr:sp macro="" textlink="">
      <xdr:nvSpPr>
        <xdr:cNvPr id="1490" name="1489 CuadroTexto"/>
        <xdr:cNvSpPr txBox="1"/>
      </xdr:nvSpPr>
      <xdr:spPr>
        <a:xfrm>
          <a:off x="0" y="286603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971</xdr:row>
      <xdr:rowOff>0</xdr:rowOff>
    </xdr:from>
    <xdr:ext cx="184731" cy="400619"/>
    <xdr:sp macro="" textlink="">
      <xdr:nvSpPr>
        <xdr:cNvPr id="1491" name="1 CuadroTexto"/>
        <xdr:cNvSpPr txBox="1"/>
      </xdr:nvSpPr>
      <xdr:spPr>
        <a:xfrm>
          <a:off x="0" y="286603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972</xdr:row>
      <xdr:rowOff>0</xdr:rowOff>
    </xdr:from>
    <xdr:ext cx="184731" cy="264560"/>
    <xdr:sp macro="" textlink="">
      <xdr:nvSpPr>
        <xdr:cNvPr id="1492" name="1491 CuadroTexto"/>
        <xdr:cNvSpPr txBox="1"/>
      </xdr:nvSpPr>
      <xdr:spPr>
        <a:xfrm>
          <a:off x="0" y="28696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972</xdr:row>
      <xdr:rowOff>0</xdr:rowOff>
    </xdr:from>
    <xdr:ext cx="184731" cy="264560"/>
    <xdr:sp macro="" textlink="">
      <xdr:nvSpPr>
        <xdr:cNvPr id="1493" name="1 CuadroTexto"/>
        <xdr:cNvSpPr txBox="1"/>
      </xdr:nvSpPr>
      <xdr:spPr>
        <a:xfrm>
          <a:off x="0" y="28696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1494" name="149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149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1496" name="149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149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1498" name="149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149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1500" name="149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150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980</xdr:row>
      <xdr:rowOff>0</xdr:rowOff>
    </xdr:from>
    <xdr:ext cx="184731" cy="264560"/>
    <xdr:sp macro="" textlink="">
      <xdr:nvSpPr>
        <xdr:cNvPr id="1502" name="150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980</xdr:row>
      <xdr:rowOff>0</xdr:rowOff>
    </xdr:from>
    <xdr:ext cx="184731" cy="264560"/>
    <xdr:sp macro="" textlink="">
      <xdr:nvSpPr>
        <xdr:cNvPr id="150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1504" name="150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150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988</xdr:row>
      <xdr:rowOff>0</xdr:rowOff>
    </xdr:from>
    <xdr:ext cx="184731" cy="264560"/>
    <xdr:sp macro="" textlink="">
      <xdr:nvSpPr>
        <xdr:cNvPr id="1506" name="150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988</xdr:row>
      <xdr:rowOff>0</xdr:rowOff>
    </xdr:from>
    <xdr:ext cx="184731" cy="264560"/>
    <xdr:sp macro="" textlink="">
      <xdr:nvSpPr>
        <xdr:cNvPr id="150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989</xdr:row>
      <xdr:rowOff>0</xdr:rowOff>
    </xdr:from>
    <xdr:ext cx="184731" cy="347707"/>
    <xdr:sp macro="" textlink="">
      <xdr:nvSpPr>
        <xdr:cNvPr id="1508" name="150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989</xdr:row>
      <xdr:rowOff>0</xdr:rowOff>
    </xdr:from>
    <xdr:ext cx="184731" cy="347707"/>
    <xdr:sp macro="" textlink="">
      <xdr:nvSpPr>
        <xdr:cNvPr id="150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993</xdr:row>
      <xdr:rowOff>0</xdr:rowOff>
    </xdr:from>
    <xdr:ext cx="184731" cy="264560"/>
    <xdr:sp macro="" textlink="">
      <xdr:nvSpPr>
        <xdr:cNvPr id="1510" name="1509 CuadroTexto"/>
        <xdr:cNvSpPr txBox="1"/>
      </xdr:nvSpPr>
      <xdr:spPr>
        <a:xfrm>
          <a:off x="0" y="29117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993</xdr:row>
      <xdr:rowOff>0</xdr:rowOff>
    </xdr:from>
    <xdr:ext cx="184731" cy="264560"/>
    <xdr:sp macro="" textlink="">
      <xdr:nvSpPr>
        <xdr:cNvPr id="1511" name="1 CuadroTexto"/>
        <xdr:cNvSpPr txBox="1"/>
      </xdr:nvSpPr>
      <xdr:spPr>
        <a:xfrm>
          <a:off x="0" y="291175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1512" name="151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151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1079</xdr:row>
      <xdr:rowOff>0</xdr:rowOff>
    </xdr:from>
    <xdr:ext cx="184731" cy="264560"/>
    <xdr:sp macro="" textlink="">
      <xdr:nvSpPr>
        <xdr:cNvPr id="1514" name="151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1079</xdr:row>
      <xdr:rowOff>0</xdr:rowOff>
    </xdr:from>
    <xdr:ext cx="184731" cy="264560"/>
    <xdr:sp macro="" textlink="">
      <xdr:nvSpPr>
        <xdr:cNvPr id="151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1080</xdr:row>
      <xdr:rowOff>0</xdr:rowOff>
    </xdr:from>
    <xdr:ext cx="184731" cy="309913"/>
    <xdr:sp macro="" textlink="">
      <xdr:nvSpPr>
        <xdr:cNvPr id="1516" name="1515 CuadroTexto"/>
        <xdr:cNvSpPr txBox="1"/>
      </xdr:nvSpPr>
      <xdr:spPr>
        <a:xfrm>
          <a:off x="0" y="315681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1080</xdr:row>
      <xdr:rowOff>0</xdr:rowOff>
    </xdr:from>
    <xdr:ext cx="184731" cy="309913"/>
    <xdr:sp macro="" textlink="">
      <xdr:nvSpPr>
        <xdr:cNvPr id="1517" name="1 CuadroTexto"/>
        <xdr:cNvSpPr txBox="1"/>
      </xdr:nvSpPr>
      <xdr:spPr>
        <a:xfrm>
          <a:off x="0" y="315681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1081</xdr:row>
      <xdr:rowOff>0</xdr:rowOff>
    </xdr:from>
    <xdr:ext cx="184731" cy="400619"/>
    <xdr:sp macro="" textlink="">
      <xdr:nvSpPr>
        <xdr:cNvPr id="1518" name="1517 CuadroTexto"/>
        <xdr:cNvSpPr txBox="1"/>
      </xdr:nvSpPr>
      <xdr:spPr>
        <a:xfrm>
          <a:off x="0" y="316047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1081</xdr:row>
      <xdr:rowOff>0</xdr:rowOff>
    </xdr:from>
    <xdr:ext cx="184731" cy="400619"/>
    <xdr:sp macro="" textlink="">
      <xdr:nvSpPr>
        <xdr:cNvPr id="1519" name="1 CuadroTexto"/>
        <xdr:cNvSpPr txBox="1"/>
      </xdr:nvSpPr>
      <xdr:spPr>
        <a:xfrm>
          <a:off x="0" y="316047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1121</xdr:row>
      <xdr:rowOff>0</xdr:rowOff>
    </xdr:from>
    <xdr:ext cx="184731" cy="400619"/>
    <xdr:sp macro="" textlink="">
      <xdr:nvSpPr>
        <xdr:cNvPr id="1520" name="1519 CuadroTexto"/>
        <xdr:cNvSpPr txBox="1"/>
      </xdr:nvSpPr>
      <xdr:spPr>
        <a:xfrm>
          <a:off x="0" y="32903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1121</xdr:row>
      <xdr:rowOff>0</xdr:rowOff>
    </xdr:from>
    <xdr:ext cx="184731" cy="400619"/>
    <xdr:sp macro="" textlink="">
      <xdr:nvSpPr>
        <xdr:cNvPr id="1521" name="1 CuadroTexto"/>
        <xdr:cNvSpPr txBox="1"/>
      </xdr:nvSpPr>
      <xdr:spPr>
        <a:xfrm>
          <a:off x="0" y="32903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1123</xdr:row>
      <xdr:rowOff>0</xdr:rowOff>
    </xdr:from>
    <xdr:ext cx="184731" cy="264560"/>
    <xdr:sp macro="" textlink="">
      <xdr:nvSpPr>
        <xdr:cNvPr id="1522" name="1521 CuadroTexto"/>
        <xdr:cNvSpPr txBox="1"/>
      </xdr:nvSpPr>
      <xdr:spPr>
        <a:xfrm>
          <a:off x="0" y="329580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1123</xdr:row>
      <xdr:rowOff>0</xdr:rowOff>
    </xdr:from>
    <xdr:ext cx="184731" cy="264560"/>
    <xdr:sp macro="" textlink="">
      <xdr:nvSpPr>
        <xdr:cNvPr id="1523" name="1 CuadroTexto"/>
        <xdr:cNvSpPr txBox="1"/>
      </xdr:nvSpPr>
      <xdr:spPr>
        <a:xfrm>
          <a:off x="0" y="329580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1127</xdr:row>
      <xdr:rowOff>0</xdr:rowOff>
    </xdr:from>
    <xdr:ext cx="184731" cy="309913"/>
    <xdr:sp macro="" textlink="">
      <xdr:nvSpPr>
        <xdr:cNvPr id="1524" name="1523 CuadroTexto"/>
        <xdr:cNvSpPr txBox="1"/>
      </xdr:nvSpPr>
      <xdr:spPr>
        <a:xfrm>
          <a:off x="0" y="33086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1127</xdr:row>
      <xdr:rowOff>0</xdr:rowOff>
    </xdr:from>
    <xdr:ext cx="184731" cy="309913"/>
    <xdr:sp macro="" textlink="">
      <xdr:nvSpPr>
        <xdr:cNvPr id="1525" name="1 CuadroTexto"/>
        <xdr:cNvSpPr txBox="1"/>
      </xdr:nvSpPr>
      <xdr:spPr>
        <a:xfrm>
          <a:off x="0" y="33086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1128</xdr:row>
      <xdr:rowOff>0</xdr:rowOff>
    </xdr:from>
    <xdr:ext cx="184731" cy="400619"/>
    <xdr:sp macro="" textlink="">
      <xdr:nvSpPr>
        <xdr:cNvPr id="1526" name="1525 CuadroTexto"/>
        <xdr:cNvSpPr txBox="1"/>
      </xdr:nvSpPr>
      <xdr:spPr>
        <a:xfrm>
          <a:off x="0" y="33104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1128</xdr:row>
      <xdr:rowOff>0</xdr:rowOff>
    </xdr:from>
    <xdr:ext cx="184731" cy="400619"/>
    <xdr:sp macro="" textlink="">
      <xdr:nvSpPr>
        <xdr:cNvPr id="1527" name="1 CuadroTexto"/>
        <xdr:cNvSpPr txBox="1"/>
      </xdr:nvSpPr>
      <xdr:spPr>
        <a:xfrm>
          <a:off x="0" y="33104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184731" cy="264560"/>
    <xdr:sp macro="" textlink="">
      <xdr:nvSpPr>
        <xdr:cNvPr id="1528" name="1527 CuadroTexto"/>
        <xdr:cNvSpPr txBox="1"/>
      </xdr:nvSpPr>
      <xdr:spPr>
        <a:xfrm>
          <a:off x="0" y="33159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184731" cy="264560"/>
    <xdr:sp macro="" textlink="">
      <xdr:nvSpPr>
        <xdr:cNvPr id="1529" name="1 CuadroTexto"/>
        <xdr:cNvSpPr txBox="1"/>
      </xdr:nvSpPr>
      <xdr:spPr>
        <a:xfrm>
          <a:off x="0" y="33159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184731" cy="264560"/>
    <xdr:sp macro="" textlink="">
      <xdr:nvSpPr>
        <xdr:cNvPr id="1530" name="1529 CuadroTexto"/>
        <xdr:cNvSpPr txBox="1"/>
      </xdr:nvSpPr>
      <xdr:spPr>
        <a:xfrm>
          <a:off x="0" y="33159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184731" cy="264560"/>
    <xdr:sp macro="" textlink="">
      <xdr:nvSpPr>
        <xdr:cNvPr id="1531" name="1 CuadroTexto"/>
        <xdr:cNvSpPr txBox="1"/>
      </xdr:nvSpPr>
      <xdr:spPr>
        <a:xfrm>
          <a:off x="0" y="33159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1132</xdr:row>
      <xdr:rowOff>0</xdr:rowOff>
    </xdr:from>
    <xdr:ext cx="184731" cy="264560"/>
    <xdr:sp macro="" textlink="">
      <xdr:nvSpPr>
        <xdr:cNvPr id="1532" name="1531 CuadroTexto"/>
        <xdr:cNvSpPr txBox="1"/>
      </xdr:nvSpPr>
      <xdr:spPr>
        <a:xfrm>
          <a:off x="0" y="3326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1132</xdr:row>
      <xdr:rowOff>0</xdr:rowOff>
    </xdr:from>
    <xdr:ext cx="184731" cy="264560"/>
    <xdr:sp macro="" textlink="">
      <xdr:nvSpPr>
        <xdr:cNvPr id="1533" name="1 CuadroTexto"/>
        <xdr:cNvSpPr txBox="1"/>
      </xdr:nvSpPr>
      <xdr:spPr>
        <a:xfrm>
          <a:off x="0" y="3326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1133</xdr:row>
      <xdr:rowOff>0</xdr:rowOff>
    </xdr:from>
    <xdr:ext cx="184731" cy="264560"/>
    <xdr:sp macro="" textlink="">
      <xdr:nvSpPr>
        <xdr:cNvPr id="1534" name="153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1133</xdr:row>
      <xdr:rowOff>0</xdr:rowOff>
    </xdr:from>
    <xdr:ext cx="184731" cy="264560"/>
    <xdr:sp macro="" textlink="">
      <xdr:nvSpPr>
        <xdr:cNvPr id="153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1134</xdr:row>
      <xdr:rowOff>0</xdr:rowOff>
    </xdr:from>
    <xdr:ext cx="184731" cy="264560"/>
    <xdr:sp macro="" textlink="">
      <xdr:nvSpPr>
        <xdr:cNvPr id="1536" name="1535 CuadroTexto"/>
        <xdr:cNvSpPr txBox="1"/>
      </xdr:nvSpPr>
      <xdr:spPr>
        <a:xfrm>
          <a:off x="0" y="33342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1134</xdr:row>
      <xdr:rowOff>0</xdr:rowOff>
    </xdr:from>
    <xdr:ext cx="184731" cy="264560"/>
    <xdr:sp macro="" textlink="">
      <xdr:nvSpPr>
        <xdr:cNvPr id="1537" name="1 CuadroTexto"/>
        <xdr:cNvSpPr txBox="1"/>
      </xdr:nvSpPr>
      <xdr:spPr>
        <a:xfrm>
          <a:off x="0" y="33342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1134</xdr:row>
      <xdr:rowOff>0</xdr:rowOff>
    </xdr:from>
    <xdr:ext cx="184731" cy="264560"/>
    <xdr:sp macro="" textlink="">
      <xdr:nvSpPr>
        <xdr:cNvPr id="1538" name="1537 CuadroTexto"/>
        <xdr:cNvSpPr txBox="1"/>
      </xdr:nvSpPr>
      <xdr:spPr>
        <a:xfrm>
          <a:off x="0" y="33342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1134</xdr:row>
      <xdr:rowOff>0</xdr:rowOff>
    </xdr:from>
    <xdr:ext cx="184731" cy="264560"/>
    <xdr:sp macro="" textlink="">
      <xdr:nvSpPr>
        <xdr:cNvPr id="1539" name="1 CuadroTexto"/>
        <xdr:cNvSpPr txBox="1"/>
      </xdr:nvSpPr>
      <xdr:spPr>
        <a:xfrm>
          <a:off x="0" y="33342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1142</xdr:row>
      <xdr:rowOff>0</xdr:rowOff>
    </xdr:from>
    <xdr:ext cx="184731" cy="264560"/>
    <xdr:sp macro="" textlink="">
      <xdr:nvSpPr>
        <xdr:cNvPr id="1540" name="1539 CuadroTexto"/>
        <xdr:cNvSpPr txBox="1"/>
      </xdr:nvSpPr>
      <xdr:spPr>
        <a:xfrm>
          <a:off x="0" y="335798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1142</xdr:row>
      <xdr:rowOff>0</xdr:rowOff>
    </xdr:from>
    <xdr:ext cx="184731" cy="264560"/>
    <xdr:sp macro="" textlink="">
      <xdr:nvSpPr>
        <xdr:cNvPr id="1541" name="1 CuadroTexto"/>
        <xdr:cNvSpPr txBox="1"/>
      </xdr:nvSpPr>
      <xdr:spPr>
        <a:xfrm>
          <a:off x="0" y="335798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1143</xdr:row>
      <xdr:rowOff>0</xdr:rowOff>
    </xdr:from>
    <xdr:ext cx="184731" cy="264560"/>
    <xdr:sp macro="" textlink="">
      <xdr:nvSpPr>
        <xdr:cNvPr id="1542" name="154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1143</xdr:row>
      <xdr:rowOff>0</xdr:rowOff>
    </xdr:from>
    <xdr:ext cx="184731" cy="264560"/>
    <xdr:sp macro="" textlink="">
      <xdr:nvSpPr>
        <xdr:cNvPr id="154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1150</xdr:row>
      <xdr:rowOff>0</xdr:rowOff>
    </xdr:from>
    <xdr:ext cx="184731" cy="264560"/>
    <xdr:sp macro="" textlink="">
      <xdr:nvSpPr>
        <xdr:cNvPr id="1544" name="154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1150</xdr:row>
      <xdr:rowOff>0</xdr:rowOff>
    </xdr:from>
    <xdr:ext cx="184731" cy="264560"/>
    <xdr:sp macro="" textlink="">
      <xdr:nvSpPr>
        <xdr:cNvPr id="154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1151</xdr:row>
      <xdr:rowOff>0</xdr:rowOff>
    </xdr:from>
    <xdr:ext cx="184731" cy="264560"/>
    <xdr:sp macro="" textlink="">
      <xdr:nvSpPr>
        <xdr:cNvPr id="1546" name="154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1151</xdr:row>
      <xdr:rowOff>0</xdr:rowOff>
    </xdr:from>
    <xdr:ext cx="184731" cy="264560"/>
    <xdr:sp macro="" textlink="">
      <xdr:nvSpPr>
        <xdr:cNvPr id="154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1155</xdr:row>
      <xdr:rowOff>0</xdr:rowOff>
    </xdr:from>
    <xdr:ext cx="184731" cy="264560"/>
    <xdr:sp macro="" textlink="">
      <xdr:nvSpPr>
        <xdr:cNvPr id="1548" name="1547 CuadroTexto"/>
        <xdr:cNvSpPr txBox="1"/>
      </xdr:nvSpPr>
      <xdr:spPr>
        <a:xfrm>
          <a:off x="0" y="33872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1155</xdr:row>
      <xdr:rowOff>0</xdr:rowOff>
    </xdr:from>
    <xdr:ext cx="184731" cy="264560"/>
    <xdr:sp macro="" textlink="">
      <xdr:nvSpPr>
        <xdr:cNvPr id="1549" name="1 CuadroTexto"/>
        <xdr:cNvSpPr txBox="1"/>
      </xdr:nvSpPr>
      <xdr:spPr>
        <a:xfrm>
          <a:off x="0" y="33872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1156</xdr:row>
      <xdr:rowOff>0</xdr:rowOff>
    </xdr:from>
    <xdr:ext cx="184731" cy="264560"/>
    <xdr:sp macro="" textlink="">
      <xdr:nvSpPr>
        <xdr:cNvPr id="1550" name="154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1156</xdr:row>
      <xdr:rowOff>0</xdr:rowOff>
    </xdr:from>
    <xdr:ext cx="184731" cy="264560"/>
    <xdr:sp macro="" textlink="">
      <xdr:nvSpPr>
        <xdr:cNvPr id="155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184731" cy="264560"/>
    <xdr:sp macro="" textlink="">
      <xdr:nvSpPr>
        <xdr:cNvPr id="1552" name="1551 CuadroTexto"/>
        <xdr:cNvSpPr txBox="1"/>
      </xdr:nvSpPr>
      <xdr:spPr>
        <a:xfrm>
          <a:off x="0" y="33159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184731" cy="264560"/>
    <xdr:sp macro="" textlink="">
      <xdr:nvSpPr>
        <xdr:cNvPr id="1553" name="1 CuadroTexto"/>
        <xdr:cNvSpPr txBox="1"/>
      </xdr:nvSpPr>
      <xdr:spPr>
        <a:xfrm>
          <a:off x="0" y="33159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184731" cy="264560"/>
    <xdr:sp macro="" textlink="">
      <xdr:nvSpPr>
        <xdr:cNvPr id="1554" name="1553 CuadroTexto"/>
        <xdr:cNvSpPr txBox="1"/>
      </xdr:nvSpPr>
      <xdr:spPr>
        <a:xfrm>
          <a:off x="0" y="33159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184731" cy="264560"/>
    <xdr:sp macro="" textlink="">
      <xdr:nvSpPr>
        <xdr:cNvPr id="1555" name="1 CuadroTexto"/>
        <xdr:cNvSpPr txBox="1"/>
      </xdr:nvSpPr>
      <xdr:spPr>
        <a:xfrm>
          <a:off x="0" y="33159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184731" cy="264560"/>
    <xdr:sp macro="" textlink="">
      <xdr:nvSpPr>
        <xdr:cNvPr id="1556" name="1555 CuadroTexto"/>
        <xdr:cNvSpPr txBox="1"/>
      </xdr:nvSpPr>
      <xdr:spPr>
        <a:xfrm>
          <a:off x="0" y="33159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184731" cy="264560"/>
    <xdr:sp macro="" textlink="">
      <xdr:nvSpPr>
        <xdr:cNvPr id="1557" name="1 CuadroTexto"/>
        <xdr:cNvSpPr txBox="1"/>
      </xdr:nvSpPr>
      <xdr:spPr>
        <a:xfrm>
          <a:off x="0" y="33159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184731" cy="264560"/>
    <xdr:sp macro="" textlink="">
      <xdr:nvSpPr>
        <xdr:cNvPr id="1558" name="1557 CuadroTexto"/>
        <xdr:cNvSpPr txBox="1"/>
      </xdr:nvSpPr>
      <xdr:spPr>
        <a:xfrm>
          <a:off x="0" y="33159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184731" cy="264560"/>
    <xdr:sp macro="" textlink="">
      <xdr:nvSpPr>
        <xdr:cNvPr id="1559" name="1 CuadroTexto"/>
        <xdr:cNvSpPr txBox="1"/>
      </xdr:nvSpPr>
      <xdr:spPr>
        <a:xfrm>
          <a:off x="0" y="33159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1134</xdr:row>
      <xdr:rowOff>0</xdr:rowOff>
    </xdr:from>
    <xdr:ext cx="184731" cy="264560"/>
    <xdr:sp macro="" textlink="">
      <xdr:nvSpPr>
        <xdr:cNvPr id="1560" name="1559 CuadroTexto"/>
        <xdr:cNvSpPr txBox="1"/>
      </xdr:nvSpPr>
      <xdr:spPr>
        <a:xfrm>
          <a:off x="0" y="33342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1134</xdr:row>
      <xdr:rowOff>0</xdr:rowOff>
    </xdr:from>
    <xdr:ext cx="184731" cy="264560"/>
    <xdr:sp macro="" textlink="">
      <xdr:nvSpPr>
        <xdr:cNvPr id="1561" name="1 CuadroTexto"/>
        <xdr:cNvSpPr txBox="1"/>
      </xdr:nvSpPr>
      <xdr:spPr>
        <a:xfrm>
          <a:off x="0" y="33342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1134</xdr:row>
      <xdr:rowOff>0</xdr:rowOff>
    </xdr:from>
    <xdr:ext cx="184731" cy="264560"/>
    <xdr:sp macro="" textlink="">
      <xdr:nvSpPr>
        <xdr:cNvPr id="1562" name="1561 CuadroTexto"/>
        <xdr:cNvSpPr txBox="1"/>
      </xdr:nvSpPr>
      <xdr:spPr>
        <a:xfrm>
          <a:off x="0" y="33342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1134</xdr:row>
      <xdr:rowOff>0</xdr:rowOff>
    </xdr:from>
    <xdr:ext cx="184731" cy="264560"/>
    <xdr:sp macro="" textlink="">
      <xdr:nvSpPr>
        <xdr:cNvPr id="1563" name="1 CuadroTexto"/>
        <xdr:cNvSpPr txBox="1"/>
      </xdr:nvSpPr>
      <xdr:spPr>
        <a:xfrm>
          <a:off x="0" y="333420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1142</xdr:row>
      <xdr:rowOff>0</xdr:rowOff>
    </xdr:from>
    <xdr:ext cx="184731" cy="264560"/>
    <xdr:sp macro="" textlink="">
      <xdr:nvSpPr>
        <xdr:cNvPr id="1564" name="1563 CuadroTexto"/>
        <xdr:cNvSpPr txBox="1"/>
      </xdr:nvSpPr>
      <xdr:spPr>
        <a:xfrm>
          <a:off x="0" y="335798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1142</xdr:row>
      <xdr:rowOff>0</xdr:rowOff>
    </xdr:from>
    <xdr:ext cx="184731" cy="264560"/>
    <xdr:sp macro="" textlink="">
      <xdr:nvSpPr>
        <xdr:cNvPr id="1565" name="1 CuadroTexto"/>
        <xdr:cNvSpPr txBox="1"/>
      </xdr:nvSpPr>
      <xdr:spPr>
        <a:xfrm>
          <a:off x="0" y="335798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1143</xdr:row>
      <xdr:rowOff>0</xdr:rowOff>
    </xdr:from>
    <xdr:ext cx="184731" cy="264560"/>
    <xdr:sp macro="" textlink="">
      <xdr:nvSpPr>
        <xdr:cNvPr id="1566" name="156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1143</xdr:row>
      <xdr:rowOff>0</xdr:rowOff>
    </xdr:from>
    <xdr:ext cx="184731" cy="264560"/>
    <xdr:sp macro="" textlink="">
      <xdr:nvSpPr>
        <xdr:cNvPr id="156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1144</xdr:row>
      <xdr:rowOff>0</xdr:rowOff>
    </xdr:from>
    <xdr:ext cx="184731" cy="264560"/>
    <xdr:sp macro="" textlink="">
      <xdr:nvSpPr>
        <xdr:cNvPr id="1568" name="156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1144</xdr:row>
      <xdr:rowOff>0</xdr:rowOff>
    </xdr:from>
    <xdr:ext cx="184731" cy="264560"/>
    <xdr:sp macro="" textlink="">
      <xdr:nvSpPr>
        <xdr:cNvPr id="156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1145</xdr:row>
      <xdr:rowOff>0</xdr:rowOff>
    </xdr:from>
    <xdr:ext cx="184731" cy="264560"/>
    <xdr:sp macro="" textlink="">
      <xdr:nvSpPr>
        <xdr:cNvPr id="1570" name="156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1145</xdr:row>
      <xdr:rowOff>0</xdr:rowOff>
    </xdr:from>
    <xdr:ext cx="184731" cy="264560"/>
    <xdr:sp macro="" textlink="">
      <xdr:nvSpPr>
        <xdr:cNvPr id="157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1149</xdr:row>
      <xdr:rowOff>0</xdr:rowOff>
    </xdr:from>
    <xdr:ext cx="184731" cy="264560"/>
    <xdr:sp macro="" textlink="">
      <xdr:nvSpPr>
        <xdr:cNvPr id="1572" name="157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1149</xdr:row>
      <xdr:rowOff>0</xdr:rowOff>
    </xdr:from>
    <xdr:ext cx="184731" cy="264560"/>
    <xdr:sp macro="" textlink="">
      <xdr:nvSpPr>
        <xdr:cNvPr id="157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1150</xdr:row>
      <xdr:rowOff>0</xdr:rowOff>
    </xdr:from>
    <xdr:ext cx="184731" cy="264560"/>
    <xdr:sp macro="" textlink="">
      <xdr:nvSpPr>
        <xdr:cNvPr id="1574" name="157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1150</xdr:row>
      <xdr:rowOff>0</xdr:rowOff>
    </xdr:from>
    <xdr:ext cx="184731" cy="264560"/>
    <xdr:sp macro="" textlink="">
      <xdr:nvSpPr>
        <xdr:cNvPr id="157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1157</xdr:row>
      <xdr:rowOff>0</xdr:rowOff>
    </xdr:from>
    <xdr:ext cx="184731" cy="309913"/>
    <xdr:sp macro="" textlink="">
      <xdr:nvSpPr>
        <xdr:cNvPr id="1576" name="157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1157</xdr:row>
      <xdr:rowOff>0</xdr:rowOff>
    </xdr:from>
    <xdr:ext cx="184731" cy="309913"/>
    <xdr:sp macro="" textlink="">
      <xdr:nvSpPr>
        <xdr:cNvPr id="157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1158</xdr:row>
      <xdr:rowOff>0</xdr:rowOff>
    </xdr:from>
    <xdr:ext cx="184731" cy="400619"/>
    <xdr:sp macro="" textlink="">
      <xdr:nvSpPr>
        <xdr:cNvPr id="1578" name="1577 CuadroTexto"/>
        <xdr:cNvSpPr txBox="1"/>
      </xdr:nvSpPr>
      <xdr:spPr>
        <a:xfrm>
          <a:off x="0" y="339455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1158</xdr:row>
      <xdr:rowOff>0</xdr:rowOff>
    </xdr:from>
    <xdr:ext cx="184731" cy="400619"/>
    <xdr:sp macro="" textlink="">
      <xdr:nvSpPr>
        <xdr:cNvPr id="1579" name="1 CuadroTexto"/>
        <xdr:cNvSpPr txBox="1"/>
      </xdr:nvSpPr>
      <xdr:spPr>
        <a:xfrm>
          <a:off x="0" y="339455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1162</xdr:row>
      <xdr:rowOff>0</xdr:rowOff>
    </xdr:from>
    <xdr:ext cx="184731" cy="264560"/>
    <xdr:sp macro="" textlink="">
      <xdr:nvSpPr>
        <xdr:cNvPr id="1580" name="157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1162</xdr:row>
      <xdr:rowOff>0</xdr:rowOff>
    </xdr:from>
    <xdr:ext cx="184731" cy="264560"/>
    <xdr:sp macro="" textlink="">
      <xdr:nvSpPr>
        <xdr:cNvPr id="158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1163</xdr:row>
      <xdr:rowOff>0</xdr:rowOff>
    </xdr:from>
    <xdr:ext cx="184731" cy="264560"/>
    <xdr:sp macro="" textlink="">
      <xdr:nvSpPr>
        <xdr:cNvPr id="1582" name="158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1163</xdr:row>
      <xdr:rowOff>0</xdr:rowOff>
    </xdr:from>
    <xdr:ext cx="184731" cy="264560"/>
    <xdr:sp macro="" textlink="">
      <xdr:nvSpPr>
        <xdr:cNvPr id="158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1150</xdr:row>
      <xdr:rowOff>0</xdr:rowOff>
    </xdr:from>
    <xdr:ext cx="184731" cy="264560"/>
    <xdr:sp macro="" textlink="">
      <xdr:nvSpPr>
        <xdr:cNvPr id="1584" name="158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1150</xdr:row>
      <xdr:rowOff>0</xdr:rowOff>
    </xdr:from>
    <xdr:ext cx="184731" cy="264560"/>
    <xdr:sp macro="" textlink="">
      <xdr:nvSpPr>
        <xdr:cNvPr id="158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1151</xdr:row>
      <xdr:rowOff>0</xdr:rowOff>
    </xdr:from>
    <xdr:ext cx="184731" cy="264560"/>
    <xdr:sp macro="" textlink="">
      <xdr:nvSpPr>
        <xdr:cNvPr id="1586" name="158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1151</xdr:row>
      <xdr:rowOff>0</xdr:rowOff>
    </xdr:from>
    <xdr:ext cx="184731" cy="264560"/>
    <xdr:sp macro="" textlink="">
      <xdr:nvSpPr>
        <xdr:cNvPr id="158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1155</xdr:row>
      <xdr:rowOff>0</xdr:rowOff>
    </xdr:from>
    <xdr:ext cx="184731" cy="264560"/>
    <xdr:sp macro="" textlink="">
      <xdr:nvSpPr>
        <xdr:cNvPr id="1588" name="1587 CuadroTexto"/>
        <xdr:cNvSpPr txBox="1"/>
      </xdr:nvSpPr>
      <xdr:spPr>
        <a:xfrm>
          <a:off x="0" y="33872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1155</xdr:row>
      <xdr:rowOff>0</xdr:rowOff>
    </xdr:from>
    <xdr:ext cx="184731" cy="264560"/>
    <xdr:sp macro="" textlink="">
      <xdr:nvSpPr>
        <xdr:cNvPr id="1589" name="1 CuadroTexto"/>
        <xdr:cNvSpPr txBox="1"/>
      </xdr:nvSpPr>
      <xdr:spPr>
        <a:xfrm>
          <a:off x="0" y="33872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1156</xdr:row>
      <xdr:rowOff>0</xdr:rowOff>
    </xdr:from>
    <xdr:ext cx="184731" cy="264560"/>
    <xdr:sp macro="" textlink="">
      <xdr:nvSpPr>
        <xdr:cNvPr id="1590" name="158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1156</xdr:row>
      <xdr:rowOff>0</xdr:rowOff>
    </xdr:from>
    <xdr:ext cx="184731" cy="264560"/>
    <xdr:sp macro="" textlink="">
      <xdr:nvSpPr>
        <xdr:cNvPr id="159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1163</xdr:row>
      <xdr:rowOff>0</xdr:rowOff>
    </xdr:from>
    <xdr:ext cx="184731" cy="264560"/>
    <xdr:sp macro="" textlink="">
      <xdr:nvSpPr>
        <xdr:cNvPr id="1592" name="159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1163</xdr:row>
      <xdr:rowOff>0</xdr:rowOff>
    </xdr:from>
    <xdr:ext cx="184731" cy="264560"/>
    <xdr:sp macro="" textlink="">
      <xdr:nvSpPr>
        <xdr:cNvPr id="159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1164</xdr:row>
      <xdr:rowOff>0</xdr:rowOff>
    </xdr:from>
    <xdr:ext cx="184731" cy="264560"/>
    <xdr:sp macro="" textlink="">
      <xdr:nvSpPr>
        <xdr:cNvPr id="1594" name="159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1164</xdr:row>
      <xdr:rowOff>0</xdr:rowOff>
    </xdr:from>
    <xdr:ext cx="184731" cy="264560"/>
    <xdr:sp macro="" textlink="">
      <xdr:nvSpPr>
        <xdr:cNvPr id="159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1168</xdr:row>
      <xdr:rowOff>0</xdr:rowOff>
    </xdr:from>
    <xdr:ext cx="184731" cy="264560"/>
    <xdr:sp macro="" textlink="">
      <xdr:nvSpPr>
        <xdr:cNvPr id="1596" name="159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1168</xdr:row>
      <xdr:rowOff>0</xdr:rowOff>
    </xdr:from>
    <xdr:ext cx="184731" cy="264560"/>
    <xdr:sp macro="" textlink="">
      <xdr:nvSpPr>
        <xdr:cNvPr id="159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1169</xdr:row>
      <xdr:rowOff>0</xdr:rowOff>
    </xdr:from>
    <xdr:ext cx="184731" cy="264560"/>
    <xdr:sp macro="" textlink="">
      <xdr:nvSpPr>
        <xdr:cNvPr id="1598" name="159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1169</xdr:row>
      <xdr:rowOff>0</xdr:rowOff>
    </xdr:from>
    <xdr:ext cx="184731" cy="264560"/>
    <xdr:sp macro="" textlink="">
      <xdr:nvSpPr>
        <xdr:cNvPr id="159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1170</xdr:row>
      <xdr:rowOff>0</xdr:rowOff>
    </xdr:from>
    <xdr:ext cx="184731" cy="264560"/>
    <xdr:sp macro="" textlink="">
      <xdr:nvSpPr>
        <xdr:cNvPr id="1600" name="159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1170</xdr:row>
      <xdr:rowOff>0</xdr:rowOff>
    </xdr:from>
    <xdr:ext cx="184731" cy="264560"/>
    <xdr:sp macro="" textlink="">
      <xdr:nvSpPr>
        <xdr:cNvPr id="160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1171</xdr:row>
      <xdr:rowOff>0</xdr:rowOff>
    </xdr:from>
    <xdr:ext cx="184731" cy="264560"/>
    <xdr:sp macro="" textlink="">
      <xdr:nvSpPr>
        <xdr:cNvPr id="1602" name="160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1171</xdr:row>
      <xdr:rowOff>0</xdr:rowOff>
    </xdr:from>
    <xdr:ext cx="184731" cy="264560"/>
    <xdr:sp macro="" textlink="">
      <xdr:nvSpPr>
        <xdr:cNvPr id="160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1175</xdr:row>
      <xdr:rowOff>0</xdr:rowOff>
    </xdr:from>
    <xdr:ext cx="184731" cy="264560"/>
    <xdr:sp macro="" textlink="">
      <xdr:nvSpPr>
        <xdr:cNvPr id="1604" name="160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1175</xdr:row>
      <xdr:rowOff>0</xdr:rowOff>
    </xdr:from>
    <xdr:ext cx="184731" cy="264560"/>
    <xdr:sp macro="" textlink="">
      <xdr:nvSpPr>
        <xdr:cNvPr id="160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1176</xdr:row>
      <xdr:rowOff>0</xdr:rowOff>
    </xdr:from>
    <xdr:ext cx="184731" cy="264560"/>
    <xdr:sp macro="" textlink="">
      <xdr:nvSpPr>
        <xdr:cNvPr id="1606" name="160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1176</xdr:row>
      <xdr:rowOff>0</xdr:rowOff>
    </xdr:from>
    <xdr:ext cx="184731" cy="264560"/>
    <xdr:sp macro="" textlink="">
      <xdr:nvSpPr>
        <xdr:cNvPr id="160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1183</xdr:row>
      <xdr:rowOff>0</xdr:rowOff>
    </xdr:from>
    <xdr:ext cx="184731" cy="264560"/>
    <xdr:sp macro="" textlink="">
      <xdr:nvSpPr>
        <xdr:cNvPr id="1608" name="160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1183</xdr:row>
      <xdr:rowOff>0</xdr:rowOff>
    </xdr:from>
    <xdr:ext cx="184731" cy="264560"/>
    <xdr:sp macro="" textlink="">
      <xdr:nvSpPr>
        <xdr:cNvPr id="160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1184</xdr:row>
      <xdr:rowOff>0</xdr:rowOff>
    </xdr:from>
    <xdr:ext cx="184731" cy="264560"/>
    <xdr:sp macro="" textlink="">
      <xdr:nvSpPr>
        <xdr:cNvPr id="1610" name="160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1184</xdr:row>
      <xdr:rowOff>0</xdr:rowOff>
    </xdr:from>
    <xdr:ext cx="184731" cy="264560"/>
    <xdr:sp macro="" textlink="">
      <xdr:nvSpPr>
        <xdr:cNvPr id="161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1188</xdr:row>
      <xdr:rowOff>0</xdr:rowOff>
    </xdr:from>
    <xdr:ext cx="184731" cy="264560"/>
    <xdr:sp macro="" textlink="">
      <xdr:nvSpPr>
        <xdr:cNvPr id="1612" name="1611 CuadroTexto"/>
        <xdr:cNvSpPr txBox="1"/>
      </xdr:nvSpPr>
      <xdr:spPr>
        <a:xfrm>
          <a:off x="0" y="34622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1188</xdr:row>
      <xdr:rowOff>0</xdr:rowOff>
    </xdr:from>
    <xdr:ext cx="184731" cy="264560"/>
    <xdr:sp macro="" textlink="">
      <xdr:nvSpPr>
        <xdr:cNvPr id="1613" name="1 CuadroTexto"/>
        <xdr:cNvSpPr txBox="1"/>
      </xdr:nvSpPr>
      <xdr:spPr>
        <a:xfrm>
          <a:off x="0" y="34622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1189</xdr:row>
      <xdr:rowOff>0</xdr:rowOff>
    </xdr:from>
    <xdr:ext cx="184731" cy="264560"/>
    <xdr:sp macro="" textlink="">
      <xdr:nvSpPr>
        <xdr:cNvPr id="1614" name="1613 CuadroTexto"/>
        <xdr:cNvSpPr txBox="1"/>
      </xdr:nvSpPr>
      <xdr:spPr>
        <a:xfrm>
          <a:off x="0" y="3465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1189</xdr:row>
      <xdr:rowOff>0</xdr:rowOff>
    </xdr:from>
    <xdr:ext cx="184731" cy="264560"/>
    <xdr:sp macro="" textlink="">
      <xdr:nvSpPr>
        <xdr:cNvPr id="1615" name="1 CuadroTexto"/>
        <xdr:cNvSpPr txBox="1"/>
      </xdr:nvSpPr>
      <xdr:spPr>
        <a:xfrm>
          <a:off x="0" y="3465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1157</xdr:row>
      <xdr:rowOff>0</xdr:rowOff>
    </xdr:from>
    <xdr:ext cx="184731" cy="309913"/>
    <xdr:sp macro="" textlink="">
      <xdr:nvSpPr>
        <xdr:cNvPr id="1616" name="161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1157</xdr:row>
      <xdr:rowOff>0</xdr:rowOff>
    </xdr:from>
    <xdr:ext cx="184731" cy="309913"/>
    <xdr:sp macro="" textlink="">
      <xdr:nvSpPr>
        <xdr:cNvPr id="161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1158</xdr:row>
      <xdr:rowOff>0</xdr:rowOff>
    </xdr:from>
    <xdr:ext cx="184731" cy="400619"/>
    <xdr:sp macro="" textlink="">
      <xdr:nvSpPr>
        <xdr:cNvPr id="1618" name="1617 CuadroTexto"/>
        <xdr:cNvSpPr txBox="1"/>
      </xdr:nvSpPr>
      <xdr:spPr>
        <a:xfrm>
          <a:off x="0" y="339455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1158</xdr:row>
      <xdr:rowOff>0</xdr:rowOff>
    </xdr:from>
    <xdr:ext cx="184731" cy="400619"/>
    <xdr:sp macro="" textlink="">
      <xdr:nvSpPr>
        <xdr:cNvPr id="1619" name="1 CuadroTexto"/>
        <xdr:cNvSpPr txBox="1"/>
      </xdr:nvSpPr>
      <xdr:spPr>
        <a:xfrm>
          <a:off x="0" y="339455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1162</xdr:row>
      <xdr:rowOff>0</xdr:rowOff>
    </xdr:from>
    <xdr:ext cx="184731" cy="264560"/>
    <xdr:sp macro="" textlink="">
      <xdr:nvSpPr>
        <xdr:cNvPr id="1620" name="161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1162</xdr:row>
      <xdr:rowOff>0</xdr:rowOff>
    </xdr:from>
    <xdr:ext cx="184731" cy="264560"/>
    <xdr:sp macro="" textlink="">
      <xdr:nvSpPr>
        <xdr:cNvPr id="162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1163</xdr:row>
      <xdr:rowOff>0</xdr:rowOff>
    </xdr:from>
    <xdr:ext cx="184731" cy="264560"/>
    <xdr:sp macro="" textlink="">
      <xdr:nvSpPr>
        <xdr:cNvPr id="1622" name="162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1163</xdr:row>
      <xdr:rowOff>0</xdr:rowOff>
    </xdr:from>
    <xdr:ext cx="184731" cy="264560"/>
    <xdr:sp macro="" textlink="">
      <xdr:nvSpPr>
        <xdr:cNvPr id="162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1170</xdr:row>
      <xdr:rowOff>0</xdr:rowOff>
    </xdr:from>
    <xdr:ext cx="184731" cy="264560"/>
    <xdr:sp macro="" textlink="">
      <xdr:nvSpPr>
        <xdr:cNvPr id="1624" name="162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1170</xdr:row>
      <xdr:rowOff>0</xdr:rowOff>
    </xdr:from>
    <xdr:ext cx="184731" cy="264560"/>
    <xdr:sp macro="" textlink="">
      <xdr:nvSpPr>
        <xdr:cNvPr id="162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1171</xdr:row>
      <xdr:rowOff>0</xdr:rowOff>
    </xdr:from>
    <xdr:ext cx="184731" cy="264560"/>
    <xdr:sp macro="" textlink="">
      <xdr:nvSpPr>
        <xdr:cNvPr id="1626" name="162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1171</xdr:row>
      <xdr:rowOff>0</xdr:rowOff>
    </xdr:from>
    <xdr:ext cx="184731" cy="264560"/>
    <xdr:sp macro="" textlink="">
      <xdr:nvSpPr>
        <xdr:cNvPr id="162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1175</xdr:row>
      <xdr:rowOff>0</xdr:rowOff>
    </xdr:from>
    <xdr:ext cx="184731" cy="264560"/>
    <xdr:sp macro="" textlink="">
      <xdr:nvSpPr>
        <xdr:cNvPr id="1628" name="162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1175</xdr:row>
      <xdr:rowOff>0</xdr:rowOff>
    </xdr:from>
    <xdr:ext cx="184731" cy="264560"/>
    <xdr:sp macro="" textlink="">
      <xdr:nvSpPr>
        <xdr:cNvPr id="162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1176</xdr:row>
      <xdr:rowOff>0</xdr:rowOff>
    </xdr:from>
    <xdr:ext cx="184731" cy="264560"/>
    <xdr:sp macro="" textlink="">
      <xdr:nvSpPr>
        <xdr:cNvPr id="1630" name="162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1176</xdr:row>
      <xdr:rowOff>0</xdr:rowOff>
    </xdr:from>
    <xdr:ext cx="184731" cy="264560"/>
    <xdr:sp macro="" textlink="">
      <xdr:nvSpPr>
        <xdr:cNvPr id="163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184731" cy="264560"/>
    <xdr:sp macro="" textlink="">
      <xdr:nvSpPr>
        <xdr:cNvPr id="1632" name="1631 CuadroTexto"/>
        <xdr:cNvSpPr txBox="1"/>
      </xdr:nvSpPr>
      <xdr:spPr>
        <a:xfrm>
          <a:off x="0" y="3438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1177</xdr:row>
      <xdr:rowOff>0</xdr:rowOff>
    </xdr:from>
    <xdr:ext cx="184731" cy="264560"/>
    <xdr:sp macro="" textlink="">
      <xdr:nvSpPr>
        <xdr:cNvPr id="1633" name="1 CuadroTexto"/>
        <xdr:cNvSpPr txBox="1"/>
      </xdr:nvSpPr>
      <xdr:spPr>
        <a:xfrm>
          <a:off x="0" y="3438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1178</xdr:row>
      <xdr:rowOff>0</xdr:rowOff>
    </xdr:from>
    <xdr:ext cx="184731" cy="264560"/>
    <xdr:sp macro="" textlink="">
      <xdr:nvSpPr>
        <xdr:cNvPr id="1634" name="163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1178</xdr:row>
      <xdr:rowOff>0</xdr:rowOff>
    </xdr:from>
    <xdr:ext cx="184731" cy="264560"/>
    <xdr:sp macro="" textlink="">
      <xdr:nvSpPr>
        <xdr:cNvPr id="163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1182</xdr:row>
      <xdr:rowOff>0</xdr:rowOff>
    </xdr:from>
    <xdr:ext cx="184731" cy="264560"/>
    <xdr:sp macro="" textlink="">
      <xdr:nvSpPr>
        <xdr:cNvPr id="1636" name="163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1182</xdr:row>
      <xdr:rowOff>0</xdr:rowOff>
    </xdr:from>
    <xdr:ext cx="184731" cy="264560"/>
    <xdr:sp macro="" textlink="">
      <xdr:nvSpPr>
        <xdr:cNvPr id="163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1183</xdr:row>
      <xdr:rowOff>0</xdr:rowOff>
    </xdr:from>
    <xdr:ext cx="184731" cy="264560"/>
    <xdr:sp macro="" textlink="">
      <xdr:nvSpPr>
        <xdr:cNvPr id="1638" name="163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1183</xdr:row>
      <xdr:rowOff>0</xdr:rowOff>
    </xdr:from>
    <xdr:ext cx="184731" cy="264560"/>
    <xdr:sp macro="" textlink="">
      <xdr:nvSpPr>
        <xdr:cNvPr id="163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1190</xdr:row>
      <xdr:rowOff>0</xdr:rowOff>
    </xdr:from>
    <xdr:ext cx="184731" cy="264560"/>
    <xdr:sp macro="" textlink="">
      <xdr:nvSpPr>
        <xdr:cNvPr id="1640" name="163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1190</xdr:row>
      <xdr:rowOff>0</xdr:rowOff>
    </xdr:from>
    <xdr:ext cx="184731" cy="264560"/>
    <xdr:sp macro="" textlink="">
      <xdr:nvSpPr>
        <xdr:cNvPr id="164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1191</xdr:row>
      <xdr:rowOff>0</xdr:rowOff>
    </xdr:from>
    <xdr:ext cx="184731" cy="264560"/>
    <xdr:sp macro="" textlink="">
      <xdr:nvSpPr>
        <xdr:cNvPr id="1642" name="164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1191</xdr:row>
      <xdr:rowOff>0</xdr:rowOff>
    </xdr:from>
    <xdr:ext cx="184731" cy="264560"/>
    <xdr:sp macro="" textlink="">
      <xdr:nvSpPr>
        <xdr:cNvPr id="164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1195</xdr:row>
      <xdr:rowOff>0</xdr:rowOff>
    </xdr:from>
    <xdr:ext cx="184731" cy="264560"/>
    <xdr:sp macro="" textlink="">
      <xdr:nvSpPr>
        <xdr:cNvPr id="1644" name="164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1195</xdr:row>
      <xdr:rowOff>0</xdr:rowOff>
    </xdr:from>
    <xdr:ext cx="184731" cy="264560"/>
    <xdr:sp macro="" textlink="">
      <xdr:nvSpPr>
        <xdr:cNvPr id="164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1196</xdr:row>
      <xdr:rowOff>0</xdr:rowOff>
    </xdr:from>
    <xdr:ext cx="184731" cy="264560"/>
    <xdr:sp macro="" textlink="">
      <xdr:nvSpPr>
        <xdr:cNvPr id="1646" name="164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1196</xdr:row>
      <xdr:rowOff>0</xdr:rowOff>
    </xdr:from>
    <xdr:ext cx="184731" cy="264560"/>
    <xdr:sp macro="" textlink="">
      <xdr:nvSpPr>
        <xdr:cNvPr id="164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1648" name="164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999</xdr:row>
      <xdr:rowOff>0</xdr:rowOff>
    </xdr:from>
    <xdr:ext cx="184731" cy="264560"/>
    <xdr:sp macro="" textlink="">
      <xdr:nvSpPr>
        <xdr:cNvPr id="164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1650" name="164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1000</xdr:row>
      <xdr:rowOff>0</xdr:rowOff>
    </xdr:from>
    <xdr:ext cx="184731" cy="264560"/>
    <xdr:sp macro="" textlink="">
      <xdr:nvSpPr>
        <xdr:cNvPr id="165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309913"/>
    <xdr:sp macro="" textlink="">
      <xdr:nvSpPr>
        <xdr:cNvPr id="1652" name="1651 CuadroTexto"/>
        <xdr:cNvSpPr txBox="1"/>
      </xdr:nvSpPr>
      <xdr:spPr>
        <a:xfrm>
          <a:off x="0" y="29446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309913"/>
    <xdr:sp macro="" textlink="">
      <xdr:nvSpPr>
        <xdr:cNvPr id="1653" name="1 CuadroTexto"/>
        <xdr:cNvSpPr txBox="1"/>
      </xdr:nvSpPr>
      <xdr:spPr>
        <a:xfrm>
          <a:off x="0" y="29446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1007</xdr:row>
      <xdr:rowOff>0</xdr:rowOff>
    </xdr:from>
    <xdr:ext cx="184731" cy="400619"/>
    <xdr:sp macro="" textlink="">
      <xdr:nvSpPr>
        <xdr:cNvPr id="1654" name="1653 CuadroTexto"/>
        <xdr:cNvSpPr txBox="1"/>
      </xdr:nvSpPr>
      <xdr:spPr>
        <a:xfrm>
          <a:off x="0" y="294650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1007</xdr:row>
      <xdr:rowOff>0</xdr:rowOff>
    </xdr:from>
    <xdr:ext cx="184731" cy="400619"/>
    <xdr:sp macro="" textlink="">
      <xdr:nvSpPr>
        <xdr:cNvPr id="1655" name="1 CuadroTexto"/>
        <xdr:cNvSpPr txBox="1"/>
      </xdr:nvSpPr>
      <xdr:spPr>
        <a:xfrm>
          <a:off x="0" y="294650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1011</xdr:row>
      <xdr:rowOff>0</xdr:rowOff>
    </xdr:from>
    <xdr:ext cx="184731" cy="400619"/>
    <xdr:sp macro="" textlink="">
      <xdr:nvSpPr>
        <xdr:cNvPr id="1656" name="1655 CuadroTexto"/>
        <xdr:cNvSpPr txBox="1"/>
      </xdr:nvSpPr>
      <xdr:spPr>
        <a:xfrm>
          <a:off x="0" y="29611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1011</xdr:row>
      <xdr:rowOff>0</xdr:rowOff>
    </xdr:from>
    <xdr:ext cx="184731" cy="400619"/>
    <xdr:sp macro="" textlink="">
      <xdr:nvSpPr>
        <xdr:cNvPr id="1657" name="1 CuadroTexto"/>
        <xdr:cNvSpPr txBox="1"/>
      </xdr:nvSpPr>
      <xdr:spPr>
        <a:xfrm>
          <a:off x="0" y="29611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184731" cy="400619"/>
    <xdr:sp macro="" textlink="">
      <xdr:nvSpPr>
        <xdr:cNvPr id="1658" name="1657 CuadroTexto"/>
        <xdr:cNvSpPr txBox="1"/>
      </xdr:nvSpPr>
      <xdr:spPr>
        <a:xfrm>
          <a:off x="0" y="296478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1012</xdr:row>
      <xdr:rowOff>0</xdr:rowOff>
    </xdr:from>
    <xdr:ext cx="184731" cy="400619"/>
    <xdr:sp macro="" textlink="">
      <xdr:nvSpPr>
        <xdr:cNvPr id="1659" name="1 CuadroTexto"/>
        <xdr:cNvSpPr txBox="1"/>
      </xdr:nvSpPr>
      <xdr:spPr>
        <a:xfrm>
          <a:off x="0" y="296478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184731" cy="400619"/>
    <xdr:sp macro="" textlink="">
      <xdr:nvSpPr>
        <xdr:cNvPr id="1660" name="1659 CuadroTexto"/>
        <xdr:cNvSpPr txBox="1"/>
      </xdr:nvSpPr>
      <xdr:spPr>
        <a:xfrm>
          <a:off x="0" y="296844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184731" cy="400619"/>
    <xdr:sp macro="" textlink="">
      <xdr:nvSpPr>
        <xdr:cNvPr id="1661" name="1 CuadroTexto"/>
        <xdr:cNvSpPr txBox="1"/>
      </xdr:nvSpPr>
      <xdr:spPr>
        <a:xfrm>
          <a:off x="0" y="296844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1014</xdr:row>
      <xdr:rowOff>0</xdr:rowOff>
    </xdr:from>
    <xdr:ext cx="184731" cy="309913"/>
    <xdr:sp macro="" textlink="">
      <xdr:nvSpPr>
        <xdr:cNvPr id="1662" name="1661 CuadroTexto"/>
        <xdr:cNvSpPr txBox="1"/>
      </xdr:nvSpPr>
      <xdr:spPr>
        <a:xfrm>
          <a:off x="0" y="29721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1014</xdr:row>
      <xdr:rowOff>0</xdr:rowOff>
    </xdr:from>
    <xdr:ext cx="184731" cy="309913"/>
    <xdr:sp macro="" textlink="">
      <xdr:nvSpPr>
        <xdr:cNvPr id="1663" name="1 CuadroTexto"/>
        <xdr:cNvSpPr txBox="1"/>
      </xdr:nvSpPr>
      <xdr:spPr>
        <a:xfrm>
          <a:off x="0" y="29721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1664" name="166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166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309913"/>
    <xdr:sp macro="" textlink="">
      <xdr:nvSpPr>
        <xdr:cNvPr id="1666" name="1665 CuadroTexto"/>
        <xdr:cNvSpPr txBox="1"/>
      </xdr:nvSpPr>
      <xdr:spPr>
        <a:xfrm>
          <a:off x="0" y="29922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309913"/>
    <xdr:sp macro="" textlink="">
      <xdr:nvSpPr>
        <xdr:cNvPr id="1667" name="1 CuadroTexto"/>
        <xdr:cNvSpPr txBox="1"/>
      </xdr:nvSpPr>
      <xdr:spPr>
        <a:xfrm>
          <a:off x="0" y="29922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668" name="1667 CuadroTexto"/>
        <xdr:cNvSpPr txBox="1"/>
      </xdr:nvSpPr>
      <xdr:spPr>
        <a:xfrm>
          <a:off x="0" y="30105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669" name="1 CuadroTexto"/>
        <xdr:cNvSpPr txBox="1"/>
      </xdr:nvSpPr>
      <xdr:spPr>
        <a:xfrm>
          <a:off x="0" y="30105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670" name="1669 CuadroTexto"/>
        <xdr:cNvSpPr txBox="1"/>
      </xdr:nvSpPr>
      <xdr:spPr>
        <a:xfrm>
          <a:off x="0" y="301233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671" name="1 CuadroTexto"/>
        <xdr:cNvSpPr txBox="1"/>
      </xdr:nvSpPr>
      <xdr:spPr>
        <a:xfrm>
          <a:off x="0" y="301233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400619"/>
    <xdr:sp macro="" textlink="">
      <xdr:nvSpPr>
        <xdr:cNvPr id="1672" name="1671 CuadroTexto"/>
        <xdr:cNvSpPr txBox="1"/>
      </xdr:nvSpPr>
      <xdr:spPr>
        <a:xfrm>
          <a:off x="0" y="3019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400619"/>
    <xdr:sp macro="" textlink="">
      <xdr:nvSpPr>
        <xdr:cNvPr id="1673" name="1 CuadroTexto"/>
        <xdr:cNvSpPr txBox="1"/>
      </xdr:nvSpPr>
      <xdr:spPr>
        <a:xfrm>
          <a:off x="0" y="3019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400619"/>
    <xdr:sp macro="" textlink="">
      <xdr:nvSpPr>
        <xdr:cNvPr id="1674" name="1673 CuadroTexto"/>
        <xdr:cNvSpPr txBox="1"/>
      </xdr:nvSpPr>
      <xdr:spPr>
        <a:xfrm>
          <a:off x="0" y="3023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400619"/>
    <xdr:sp macro="" textlink="">
      <xdr:nvSpPr>
        <xdr:cNvPr id="1675" name="1 CuadroTexto"/>
        <xdr:cNvSpPr txBox="1"/>
      </xdr:nvSpPr>
      <xdr:spPr>
        <a:xfrm>
          <a:off x="0" y="3023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1001</xdr:row>
      <xdr:rowOff>0</xdr:rowOff>
    </xdr:from>
    <xdr:ext cx="184731" cy="309913"/>
    <xdr:sp macro="" textlink="">
      <xdr:nvSpPr>
        <xdr:cNvPr id="1676" name="167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1001</xdr:row>
      <xdr:rowOff>0</xdr:rowOff>
    </xdr:from>
    <xdr:ext cx="184731" cy="309913"/>
    <xdr:sp macro="" textlink="">
      <xdr:nvSpPr>
        <xdr:cNvPr id="167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1001</xdr:row>
      <xdr:rowOff>0</xdr:rowOff>
    </xdr:from>
    <xdr:ext cx="184731" cy="309913"/>
    <xdr:sp macro="" textlink="">
      <xdr:nvSpPr>
        <xdr:cNvPr id="1678" name="167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1001</xdr:row>
      <xdr:rowOff>0</xdr:rowOff>
    </xdr:from>
    <xdr:ext cx="184731" cy="309913"/>
    <xdr:sp macro="" textlink="">
      <xdr:nvSpPr>
        <xdr:cNvPr id="167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1005</xdr:row>
      <xdr:rowOff>0</xdr:rowOff>
    </xdr:from>
    <xdr:ext cx="184731" cy="264560"/>
    <xdr:sp macro="" textlink="">
      <xdr:nvSpPr>
        <xdr:cNvPr id="1680" name="1679 CuadroTexto"/>
        <xdr:cNvSpPr txBox="1"/>
      </xdr:nvSpPr>
      <xdr:spPr>
        <a:xfrm>
          <a:off x="0" y="294101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1005</xdr:row>
      <xdr:rowOff>0</xdr:rowOff>
    </xdr:from>
    <xdr:ext cx="184731" cy="264560"/>
    <xdr:sp macro="" textlink="">
      <xdr:nvSpPr>
        <xdr:cNvPr id="1681" name="1 CuadroTexto"/>
        <xdr:cNvSpPr txBox="1"/>
      </xdr:nvSpPr>
      <xdr:spPr>
        <a:xfrm>
          <a:off x="0" y="294101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309913"/>
    <xdr:sp macro="" textlink="">
      <xdr:nvSpPr>
        <xdr:cNvPr id="1682" name="1681 CuadroTexto"/>
        <xdr:cNvSpPr txBox="1"/>
      </xdr:nvSpPr>
      <xdr:spPr>
        <a:xfrm>
          <a:off x="0" y="29446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1006</xdr:row>
      <xdr:rowOff>0</xdr:rowOff>
    </xdr:from>
    <xdr:ext cx="184731" cy="309913"/>
    <xdr:sp macro="" textlink="">
      <xdr:nvSpPr>
        <xdr:cNvPr id="1683" name="1 CuadroTexto"/>
        <xdr:cNvSpPr txBox="1"/>
      </xdr:nvSpPr>
      <xdr:spPr>
        <a:xfrm>
          <a:off x="0" y="29446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184731" cy="400619"/>
    <xdr:sp macro="" textlink="">
      <xdr:nvSpPr>
        <xdr:cNvPr id="1684" name="1683 CuadroTexto"/>
        <xdr:cNvSpPr txBox="1"/>
      </xdr:nvSpPr>
      <xdr:spPr>
        <a:xfrm>
          <a:off x="0" y="296844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1013</xdr:row>
      <xdr:rowOff>0</xdr:rowOff>
    </xdr:from>
    <xdr:ext cx="184731" cy="400619"/>
    <xdr:sp macro="" textlink="">
      <xdr:nvSpPr>
        <xdr:cNvPr id="1685" name="1 CuadroTexto"/>
        <xdr:cNvSpPr txBox="1"/>
      </xdr:nvSpPr>
      <xdr:spPr>
        <a:xfrm>
          <a:off x="0" y="296844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1014</xdr:row>
      <xdr:rowOff>0</xdr:rowOff>
    </xdr:from>
    <xdr:ext cx="184731" cy="309913"/>
    <xdr:sp macro="" textlink="">
      <xdr:nvSpPr>
        <xdr:cNvPr id="1686" name="1685 CuadroTexto"/>
        <xdr:cNvSpPr txBox="1"/>
      </xdr:nvSpPr>
      <xdr:spPr>
        <a:xfrm>
          <a:off x="0" y="29721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1014</xdr:row>
      <xdr:rowOff>0</xdr:rowOff>
    </xdr:from>
    <xdr:ext cx="184731" cy="309913"/>
    <xdr:sp macro="" textlink="">
      <xdr:nvSpPr>
        <xdr:cNvPr id="1687" name="1 CuadroTexto"/>
        <xdr:cNvSpPr txBox="1"/>
      </xdr:nvSpPr>
      <xdr:spPr>
        <a:xfrm>
          <a:off x="0" y="29721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1688" name="168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1020</xdr:row>
      <xdr:rowOff>0</xdr:rowOff>
    </xdr:from>
    <xdr:ext cx="184731" cy="264560"/>
    <xdr:sp macro="" textlink="">
      <xdr:nvSpPr>
        <xdr:cNvPr id="168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309913"/>
    <xdr:sp macro="" textlink="">
      <xdr:nvSpPr>
        <xdr:cNvPr id="1690" name="1689 CuadroTexto"/>
        <xdr:cNvSpPr txBox="1"/>
      </xdr:nvSpPr>
      <xdr:spPr>
        <a:xfrm>
          <a:off x="0" y="29922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309913"/>
    <xdr:sp macro="" textlink="">
      <xdr:nvSpPr>
        <xdr:cNvPr id="1691" name="1 CuadroTexto"/>
        <xdr:cNvSpPr txBox="1"/>
      </xdr:nvSpPr>
      <xdr:spPr>
        <a:xfrm>
          <a:off x="0" y="29922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309913"/>
    <xdr:sp macro="" textlink="">
      <xdr:nvSpPr>
        <xdr:cNvPr id="1692" name="1691 CuadroTexto"/>
        <xdr:cNvSpPr txBox="1"/>
      </xdr:nvSpPr>
      <xdr:spPr>
        <a:xfrm>
          <a:off x="0" y="29922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309913"/>
    <xdr:sp macro="" textlink="">
      <xdr:nvSpPr>
        <xdr:cNvPr id="1693" name="1 CuadroTexto"/>
        <xdr:cNvSpPr txBox="1"/>
      </xdr:nvSpPr>
      <xdr:spPr>
        <a:xfrm>
          <a:off x="0" y="29922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400619"/>
    <xdr:sp macro="" textlink="">
      <xdr:nvSpPr>
        <xdr:cNvPr id="1694" name="1693 CuadroTexto"/>
        <xdr:cNvSpPr txBox="1"/>
      </xdr:nvSpPr>
      <xdr:spPr>
        <a:xfrm>
          <a:off x="0" y="299587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400619"/>
    <xdr:sp macro="" textlink="">
      <xdr:nvSpPr>
        <xdr:cNvPr id="1695" name="1 CuadroTexto"/>
        <xdr:cNvSpPr txBox="1"/>
      </xdr:nvSpPr>
      <xdr:spPr>
        <a:xfrm>
          <a:off x="0" y="299587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696" name="1695 CuadroTexto"/>
        <xdr:cNvSpPr txBox="1"/>
      </xdr:nvSpPr>
      <xdr:spPr>
        <a:xfrm>
          <a:off x="0" y="30068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1026</xdr:row>
      <xdr:rowOff>0</xdr:rowOff>
    </xdr:from>
    <xdr:ext cx="184731" cy="264560"/>
    <xdr:sp macro="" textlink="">
      <xdr:nvSpPr>
        <xdr:cNvPr id="1697" name="1 CuadroTexto"/>
        <xdr:cNvSpPr txBox="1"/>
      </xdr:nvSpPr>
      <xdr:spPr>
        <a:xfrm>
          <a:off x="0" y="30068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698" name="1697 CuadroTexto"/>
        <xdr:cNvSpPr txBox="1"/>
      </xdr:nvSpPr>
      <xdr:spPr>
        <a:xfrm>
          <a:off x="0" y="30105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699" name="1 CuadroTexto"/>
        <xdr:cNvSpPr txBox="1"/>
      </xdr:nvSpPr>
      <xdr:spPr>
        <a:xfrm>
          <a:off x="0" y="30105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400619"/>
    <xdr:sp macro="" textlink="">
      <xdr:nvSpPr>
        <xdr:cNvPr id="1700" name="1699 CuadroTexto"/>
        <xdr:cNvSpPr txBox="1"/>
      </xdr:nvSpPr>
      <xdr:spPr>
        <a:xfrm>
          <a:off x="0" y="30269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400619"/>
    <xdr:sp macro="" textlink="">
      <xdr:nvSpPr>
        <xdr:cNvPr id="1701" name="1 CuadroTexto"/>
        <xdr:cNvSpPr txBox="1"/>
      </xdr:nvSpPr>
      <xdr:spPr>
        <a:xfrm>
          <a:off x="0" y="30269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400619"/>
    <xdr:sp macro="" textlink="">
      <xdr:nvSpPr>
        <xdr:cNvPr id="1702" name="1701 CuadroTexto"/>
        <xdr:cNvSpPr txBox="1"/>
      </xdr:nvSpPr>
      <xdr:spPr>
        <a:xfrm>
          <a:off x="0" y="303062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400619"/>
    <xdr:sp macro="" textlink="">
      <xdr:nvSpPr>
        <xdr:cNvPr id="1703" name="1 CuadroTexto"/>
        <xdr:cNvSpPr txBox="1"/>
      </xdr:nvSpPr>
      <xdr:spPr>
        <a:xfrm>
          <a:off x="0" y="303062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1039</xdr:row>
      <xdr:rowOff>0</xdr:rowOff>
    </xdr:from>
    <xdr:ext cx="184731" cy="264560"/>
    <xdr:sp macro="" textlink="">
      <xdr:nvSpPr>
        <xdr:cNvPr id="1704" name="170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1039</xdr:row>
      <xdr:rowOff>0</xdr:rowOff>
    </xdr:from>
    <xdr:ext cx="184731" cy="264560"/>
    <xdr:sp macro="" textlink="">
      <xdr:nvSpPr>
        <xdr:cNvPr id="170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1041</xdr:row>
      <xdr:rowOff>0</xdr:rowOff>
    </xdr:from>
    <xdr:ext cx="184731" cy="264560"/>
    <xdr:sp macro="" textlink="">
      <xdr:nvSpPr>
        <xdr:cNvPr id="1706" name="170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1041</xdr:row>
      <xdr:rowOff>0</xdr:rowOff>
    </xdr:from>
    <xdr:ext cx="184731" cy="264560"/>
    <xdr:sp macro="" textlink="">
      <xdr:nvSpPr>
        <xdr:cNvPr id="170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708" name="1707 CuadroTexto"/>
        <xdr:cNvSpPr txBox="1"/>
      </xdr:nvSpPr>
      <xdr:spPr>
        <a:xfrm>
          <a:off x="0" y="30105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709" name="1 CuadroTexto"/>
        <xdr:cNvSpPr txBox="1"/>
      </xdr:nvSpPr>
      <xdr:spPr>
        <a:xfrm>
          <a:off x="0" y="30105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710" name="1709 CuadroTexto"/>
        <xdr:cNvSpPr txBox="1"/>
      </xdr:nvSpPr>
      <xdr:spPr>
        <a:xfrm>
          <a:off x="0" y="301233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711" name="1 CuadroTexto"/>
        <xdr:cNvSpPr txBox="1"/>
      </xdr:nvSpPr>
      <xdr:spPr>
        <a:xfrm>
          <a:off x="0" y="301233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400619"/>
    <xdr:sp macro="" textlink="">
      <xdr:nvSpPr>
        <xdr:cNvPr id="1712" name="1711 CuadroTexto"/>
        <xdr:cNvSpPr txBox="1"/>
      </xdr:nvSpPr>
      <xdr:spPr>
        <a:xfrm>
          <a:off x="0" y="3019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1032</xdr:row>
      <xdr:rowOff>0</xdr:rowOff>
    </xdr:from>
    <xdr:ext cx="184731" cy="400619"/>
    <xdr:sp macro="" textlink="">
      <xdr:nvSpPr>
        <xdr:cNvPr id="1713" name="1 CuadroTexto"/>
        <xdr:cNvSpPr txBox="1"/>
      </xdr:nvSpPr>
      <xdr:spPr>
        <a:xfrm>
          <a:off x="0" y="3019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400619"/>
    <xdr:sp macro="" textlink="">
      <xdr:nvSpPr>
        <xdr:cNvPr id="1714" name="1713 CuadroTexto"/>
        <xdr:cNvSpPr txBox="1"/>
      </xdr:nvSpPr>
      <xdr:spPr>
        <a:xfrm>
          <a:off x="0" y="3023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1033</xdr:row>
      <xdr:rowOff>0</xdr:rowOff>
    </xdr:from>
    <xdr:ext cx="184731" cy="400619"/>
    <xdr:sp macro="" textlink="">
      <xdr:nvSpPr>
        <xdr:cNvPr id="1715" name="1 CuadroTexto"/>
        <xdr:cNvSpPr txBox="1"/>
      </xdr:nvSpPr>
      <xdr:spPr>
        <a:xfrm>
          <a:off x="0" y="302331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1041</xdr:row>
      <xdr:rowOff>0</xdr:rowOff>
    </xdr:from>
    <xdr:ext cx="184731" cy="264560"/>
    <xdr:sp macro="" textlink="">
      <xdr:nvSpPr>
        <xdr:cNvPr id="1716" name="171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1041</xdr:row>
      <xdr:rowOff>0</xdr:rowOff>
    </xdr:from>
    <xdr:ext cx="184731" cy="264560"/>
    <xdr:sp macro="" textlink="">
      <xdr:nvSpPr>
        <xdr:cNvPr id="171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1042</xdr:row>
      <xdr:rowOff>0</xdr:rowOff>
    </xdr:from>
    <xdr:ext cx="184731" cy="264560"/>
    <xdr:sp macro="" textlink="">
      <xdr:nvSpPr>
        <xdr:cNvPr id="1718" name="171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1042</xdr:row>
      <xdr:rowOff>0</xdr:rowOff>
    </xdr:from>
    <xdr:ext cx="184731" cy="264560"/>
    <xdr:sp macro="" textlink="">
      <xdr:nvSpPr>
        <xdr:cNvPr id="171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1046</xdr:row>
      <xdr:rowOff>0</xdr:rowOff>
    </xdr:from>
    <xdr:ext cx="184731" cy="264560"/>
    <xdr:sp macro="" textlink="">
      <xdr:nvSpPr>
        <xdr:cNvPr id="1720" name="171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1046</xdr:row>
      <xdr:rowOff>0</xdr:rowOff>
    </xdr:from>
    <xdr:ext cx="184731" cy="264560"/>
    <xdr:sp macro="" textlink="">
      <xdr:nvSpPr>
        <xdr:cNvPr id="172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1047</xdr:row>
      <xdr:rowOff>0</xdr:rowOff>
    </xdr:from>
    <xdr:ext cx="184731" cy="264560"/>
    <xdr:sp macro="" textlink="">
      <xdr:nvSpPr>
        <xdr:cNvPr id="1722" name="172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1047</xdr:row>
      <xdr:rowOff>0</xdr:rowOff>
    </xdr:from>
    <xdr:ext cx="184731" cy="264560"/>
    <xdr:sp macro="" textlink="">
      <xdr:nvSpPr>
        <xdr:cNvPr id="172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1048</xdr:row>
      <xdr:rowOff>0</xdr:rowOff>
    </xdr:from>
    <xdr:ext cx="184731" cy="264560"/>
    <xdr:sp macro="" textlink="">
      <xdr:nvSpPr>
        <xdr:cNvPr id="1724" name="172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1048</xdr:row>
      <xdr:rowOff>0</xdr:rowOff>
    </xdr:from>
    <xdr:ext cx="184731" cy="264560"/>
    <xdr:sp macro="" textlink="">
      <xdr:nvSpPr>
        <xdr:cNvPr id="172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1049</xdr:row>
      <xdr:rowOff>0</xdr:rowOff>
    </xdr:from>
    <xdr:ext cx="184731" cy="264560"/>
    <xdr:sp macro="" textlink="">
      <xdr:nvSpPr>
        <xdr:cNvPr id="1726" name="172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1049</xdr:row>
      <xdr:rowOff>0</xdr:rowOff>
    </xdr:from>
    <xdr:ext cx="184731" cy="264560"/>
    <xdr:sp macro="" textlink="">
      <xdr:nvSpPr>
        <xdr:cNvPr id="172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1053</xdr:row>
      <xdr:rowOff>0</xdr:rowOff>
    </xdr:from>
    <xdr:ext cx="184731" cy="400619"/>
    <xdr:sp macro="" textlink="">
      <xdr:nvSpPr>
        <xdr:cNvPr id="1728" name="1727 CuadroTexto"/>
        <xdr:cNvSpPr txBox="1"/>
      </xdr:nvSpPr>
      <xdr:spPr>
        <a:xfrm>
          <a:off x="0" y="307268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1053</xdr:row>
      <xdr:rowOff>0</xdr:rowOff>
    </xdr:from>
    <xdr:ext cx="184731" cy="400619"/>
    <xdr:sp macro="" textlink="">
      <xdr:nvSpPr>
        <xdr:cNvPr id="1729" name="1 CuadroTexto"/>
        <xdr:cNvSpPr txBox="1"/>
      </xdr:nvSpPr>
      <xdr:spPr>
        <a:xfrm>
          <a:off x="0" y="307268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1054</xdr:row>
      <xdr:rowOff>0</xdr:rowOff>
    </xdr:from>
    <xdr:ext cx="184731" cy="264560"/>
    <xdr:sp macro="" textlink="">
      <xdr:nvSpPr>
        <xdr:cNvPr id="1730" name="172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1054</xdr:row>
      <xdr:rowOff>0</xdr:rowOff>
    </xdr:from>
    <xdr:ext cx="184731" cy="264560"/>
    <xdr:sp macro="" textlink="">
      <xdr:nvSpPr>
        <xdr:cNvPr id="173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1061</xdr:row>
      <xdr:rowOff>0</xdr:rowOff>
    </xdr:from>
    <xdr:ext cx="184731" cy="309913"/>
    <xdr:sp macro="" textlink="">
      <xdr:nvSpPr>
        <xdr:cNvPr id="1732" name="1731 CuadroTexto"/>
        <xdr:cNvSpPr txBox="1"/>
      </xdr:nvSpPr>
      <xdr:spPr>
        <a:xfrm>
          <a:off x="0" y="309646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1061</xdr:row>
      <xdr:rowOff>0</xdr:rowOff>
    </xdr:from>
    <xdr:ext cx="184731" cy="309913"/>
    <xdr:sp macro="" textlink="">
      <xdr:nvSpPr>
        <xdr:cNvPr id="1733" name="1 CuadroTexto"/>
        <xdr:cNvSpPr txBox="1"/>
      </xdr:nvSpPr>
      <xdr:spPr>
        <a:xfrm>
          <a:off x="0" y="309646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1062</xdr:row>
      <xdr:rowOff>0</xdr:rowOff>
    </xdr:from>
    <xdr:ext cx="184731" cy="400619"/>
    <xdr:sp macro="" textlink="">
      <xdr:nvSpPr>
        <xdr:cNvPr id="1734" name="1733 CuadroTexto"/>
        <xdr:cNvSpPr txBox="1"/>
      </xdr:nvSpPr>
      <xdr:spPr>
        <a:xfrm>
          <a:off x="0" y="31001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1062</xdr:row>
      <xdr:rowOff>0</xdr:rowOff>
    </xdr:from>
    <xdr:ext cx="184731" cy="400619"/>
    <xdr:sp macro="" textlink="">
      <xdr:nvSpPr>
        <xdr:cNvPr id="1735" name="1 CuadroTexto"/>
        <xdr:cNvSpPr txBox="1"/>
      </xdr:nvSpPr>
      <xdr:spPr>
        <a:xfrm>
          <a:off x="0" y="31001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1066</xdr:row>
      <xdr:rowOff>0</xdr:rowOff>
    </xdr:from>
    <xdr:ext cx="184731" cy="309913"/>
    <xdr:sp macro="" textlink="">
      <xdr:nvSpPr>
        <xdr:cNvPr id="1736" name="173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1066</xdr:row>
      <xdr:rowOff>0</xdr:rowOff>
    </xdr:from>
    <xdr:ext cx="184731" cy="309913"/>
    <xdr:sp macro="" textlink="">
      <xdr:nvSpPr>
        <xdr:cNvPr id="173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1067</xdr:row>
      <xdr:rowOff>0</xdr:rowOff>
    </xdr:from>
    <xdr:ext cx="184731" cy="400619"/>
    <xdr:sp macro="" textlink="">
      <xdr:nvSpPr>
        <xdr:cNvPr id="1738" name="1737 CuadroTexto"/>
        <xdr:cNvSpPr txBox="1"/>
      </xdr:nvSpPr>
      <xdr:spPr>
        <a:xfrm>
          <a:off x="0" y="311292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1067</xdr:row>
      <xdr:rowOff>0</xdr:rowOff>
    </xdr:from>
    <xdr:ext cx="184731" cy="400619"/>
    <xdr:sp macro="" textlink="">
      <xdr:nvSpPr>
        <xdr:cNvPr id="1739" name="1 CuadroTexto"/>
        <xdr:cNvSpPr txBox="1"/>
      </xdr:nvSpPr>
      <xdr:spPr>
        <a:xfrm>
          <a:off x="0" y="311292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400619"/>
    <xdr:sp macro="" textlink="">
      <xdr:nvSpPr>
        <xdr:cNvPr id="1740" name="1739 CuadroTexto"/>
        <xdr:cNvSpPr txBox="1"/>
      </xdr:nvSpPr>
      <xdr:spPr>
        <a:xfrm>
          <a:off x="0" y="30269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1034</xdr:row>
      <xdr:rowOff>0</xdr:rowOff>
    </xdr:from>
    <xdr:ext cx="184731" cy="400619"/>
    <xdr:sp macro="" textlink="">
      <xdr:nvSpPr>
        <xdr:cNvPr id="1741" name="1 CuadroTexto"/>
        <xdr:cNvSpPr txBox="1"/>
      </xdr:nvSpPr>
      <xdr:spPr>
        <a:xfrm>
          <a:off x="0" y="30269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400619"/>
    <xdr:sp macro="" textlink="">
      <xdr:nvSpPr>
        <xdr:cNvPr id="1742" name="1741 CuadroTexto"/>
        <xdr:cNvSpPr txBox="1"/>
      </xdr:nvSpPr>
      <xdr:spPr>
        <a:xfrm>
          <a:off x="0" y="303062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1035</xdr:row>
      <xdr:rowOff>0</xdr:rowOff>
    </xdr:from>
    <xdr:ext cx="184731" cy="400619"/>
    <xdr:sp macro="" textlink="">
      <xdr:nvSpPr>
        <xdr:cNvPr id="1743" name="1 CuadroTexto"/>
        <xdr:cNvSpPr txBox="1"/>
      </xdr:nvSpPr>
      <xdr:spPr>
        <a:xfrm>
          <a:off x="0" y="303062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1039</xdr:row>
      <xdr:rowOff>0</xdr:rowOff>
    </xdr:from>
    <xdr:ext cx="184731" cy="264560"/>
    <xdr:sp macro="" textlink="">
      <xdr:nvSpPr>
        <xdr:cNvPr id="1744" name="174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1039</xdr:row>
      <xdr:rowOff>0</xdr:rowOff>
    </xdr:from>
    <xdr:ext cx="184731" cy="264560"/>
    <xdr:sp macro="" textlink="">
      <xdr:nvSpPr>
        <xdr:cNvPr id="174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1041</xdr:row>
      <xdr:rowOff>0</xdr:rowOff>
    </xdr:from>
    <xdr:ext cx="184731" cy="264560"/>
    <xdr:sp macro="" textlink="">
      <xdr:nvSpPr>
        <xdr:cNvPr id="1746" name="174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1041</xdr:row>
      <xdr:rowOff>0</xdr:rowOff>
    </xdr:from>
    <xdr:ext cx="184731" cy="264560"/>
    <xdr:sp macro="" textlink="">
      <xdr:nvSpPr>
        <xdr:cNvPr id="174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1048</xdr:row>
      <xdr:rowOff>0</xdr:rowOff>
    </xdr:from>
    <xdr:ext cx="184731" cy="264560"/>
    <xdr:sp macro="" textlink="">
      <xdr:nvSpPr>
        <xdr:cNvPr id="1748" name="174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1048</xdr:row>
      <xdr:rowOff>0</xdr:rowOff>
    </xdr:from>
    <xdr:ext cx="184731" cy="264560"/>
    <xdr:sp macro="" textlink="">
      <xdr:nvSpPr>
        <xdr:cNvPr id="174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1049</xdr:row>
      <xdr:rowOff>0</xdr:rowOff>
    </xdr:from>
    <xdr:ext cx="184731" cy="264560"/>
    <xdr:sp macro="" textlink="">
      <xdr:nvSpPr>
        <xdr:cNvPr id="1750" name="174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1049</xdr:row>
      <xdr:rowOff>0</xdr:rowOff>
    </xdr:from>
    <xdr:ext cx="184731" cy="264560"/>
    <xdr:sp macro="" textlink="">
      <xdr:nvSpPr>
        <xdr:cNvPr id="175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1053</xdr:row>
      <xdr:rowOff>0</xdr:rowOff>
    </xdr:from>
    <xdr:ext cx="184731" cy="400619"/>
    <xdr:sp macro="" textlink="">
      <xdr:nvSpPr>
        <xdr:cNvPr id="1752" name="1751 CuadroTexto"/>
        <xdr:cNvSpPr txBox="1"/>
      </xdr:nvSpPr>
      <xdr:spPr>
        <a:xfrm>
          <a:off x="0" y="307268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1053</xdr:row>
      <xdr:rowOff>0</xdr:rowOff>
    </xdr:from>
    <xdr:ext cx="184731" cy="400619"/>
    <xdr:sp macro="" textlink="">
      <xdr:nvSpPr>
        <xdr:cNvPr id="1753" name="1 CuadroTexto"/>
        <xdr:cNvSpPr txBox="1"/>
      </xdr:nvSpPr>
      <xdr:spPr>
        <a:xfrm>
          <a:off x="0" y="307268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1054</xdr:row>
      <xdr:rowOff>0</xdr:rowOff>
    </xdr:from>
    <xdr:ext cx="184731" cy="264560"/>
    <xdr:sp macro="" textlink="">
      <xdr:nvSpPr>
        <xdr:cNvPr id="1754" name="175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1054</xdr:row>
      <xdr:rowOff>0</xdr:rowOff>
    </xdr:from>
    <xdr:ext cx="184731" cy="264560"/>
    <xdr:sp macro="" textlink="">
      <xdr:nvSpPr>
        <xdr:cNvPr id="175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1055</xdr:row>
      <xdr:rowOff>0</xdr:rowOff>
    </xdr:from>
    <xdr:ext cx="184731" cy="264560"/>
    <xdr:sp macro="" textlink="">
      <xdr:nvSpPr>
        <xdr:cNvPr id="1756" name="175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1055</xdr:row>
      <xdr:rowOff>0</xdr:rowOff>
    </xdr:from>
    <xdr:ext cx="184731" cy="264560"/>
    <xdr:sp macro="" textlink="">
      <xdr:nvSpPr>
        <xdr:cNvPr id="175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1056</xdr:row>
      <xdr:rowOff>0</xdr:rowOff>
    </xdr:from>
    <xdr:ext cx="184731" cy="309913"/>
    <xdr:sp macro="" textlink="">
      <xdr:nvSpPr>
        <xdr:cNvPr id="1758" name="1757 CuadroTexto"/>
        <xdr:cNvSpPr txBox="1"/>
      </xdr:nvSpPr>
      <xdr:spPr>
        <a:xfrm>
          <a:off x="0" y="3080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1056</xdr:row>
      <xdr:rowOff>0</xdr:rowOff>
    </xdr:from>
    <xdr:ext cx="184731" cy="309913"/>
    <xdr:sp macro="" textlink="">
      <xdr:nvSpPr>
        <xdr:cNvPr id="1759" name="1 CuadroTexto"/>
        <xdr:cNvSpPr txBox="1"/>
      </xdr:nvSpPr>
      <xdr:spPr>
        <a:xfrm>
          <a:off x="0" y="3080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1060</xdr:row>
      <xdr:rowOff>0</xdr:rowOff>
    </xdr:from>
    <xdr:ext cx="184731" cy="264560"/>
    <xdr:sp macro="" textlink="">
      <xdr:nvSpPr>
        <xdr:cNvPr id="1760" name="175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1060</xdr:row>
      <xdr:rowOff>0</xdr:rowOff>
    </xdr:from>
    <xdr:ext cx="184731" cy="264560"/>
    <xdr:sp macro="" textlink="">
      <xdr:nvSpPr>
        <xdr:cNvPr id="176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1068</xdr:row>
      <xdr:rowOff>0</xdr:rowOff>
    </xdr:from>
    <xdr:ext cx="184731" cy="264560"/>
    <xdr:sp macro="" textlink="">
      <xdr:nvSpPr>
        <xdr:cNvPr id="1764" name="1763 CuadroTexto"/>
        <xdr:cNvSpPr txBox="1"/>
      </xdr:nvSpPr>
      <xdr:spPr>
        <a:xfrm>
          <a:off x="0" y="31184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1068</xdr:row>
      <xdr:rowOff>0</xdr:rowOff>
    </xdr:from>
    <xdr:ext cx="184731" cy="264560"/>
    <xdr:sp macro="" textlink="">
      <xdr:nvSpPr>
        <xdr:cNvPr id="1765" name="1 CuadroTexto"/>
        <xdr:cNvSpPr txBox="1"/>
      </xdr:nvSpPr>
      <xdr:spPr>
        <a:xfrm>
          <a:off x="0" y="31184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1069</xdr:row>
      <xdr:rowOff>0</xdr:rowOff>
    </xdr:from>
    <xdr:ext cx="184731" cy="400619"/>
    <xdr:sp macro="" textlink="">
      <xdr:nvSpPr>
        <xdr:cNvPr id="1766" name="1765 CuadroTexto"/>
        <xdr:cNvSpPr txBox="1"/>
      </xdr:nvSpPr>
      <xdr:spPr>
        <a:xfrm>
          <a:off x="0" y="31220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1069</xdr:row>
      <xdr:rowOff>0</xdr:rowOff>
    </xdr:from>
    <xdr:ext cx="184731" cy="400619"/>
    <xdr:sp macro="" textlink="">
      <xdr:nvSpPr>
        <xdr:cNvPr id="1767" name="1 CuadroTexto"/>
        <xdr:cNvSpPr txBox="1"/>
      </xdr:nvSpPr>
      <xdr:spPr>
        <a:xfrm>
          <a:off x="0" y="31220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1073</xdr:row>
      <xdr:rowOff>0</xdr:rowOff>
    </xdr:from>
    <xdr:ext cx="184731" cy="264560"/>
    <xdr:sp macro="" textlink="">
      <xdr:nvSpPr>
        <xdr:cNvPr id="1768" name="176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1073</xdr:row>
      <xdr:rowOff>0</xdr:rowOff>
    </xdr:from>
    <xdr:ext cx="184731" cy="264560"/>
    <xdr:sp macro="" textlink="">
      <xdr:nvSpPr>
        <xdr:cNvPr id="176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1074</xdr:row>
      <xdr:rowOff>0</xdr:rowOff>
    </xdr:from>
    <xdr:ext cx="184731" cy="264560"/>
    <xdr:sp macro="" textlink="">
      <xdr:nvSpPr>
        <xdr:cNvPr id="1770" name="176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1074</xdr:row>
      <xdr:rowOff>0</xdr:rowOff>
    </xdr:from>
    <xdr:ext cx="184731" cy="264560"/>
    <xdr:sp macro="" textlink="">
      <xdr:nvSpPr>
        <xdr:cNvPr id="177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957</xdr:row>
      <xdr:rowOff>0</xdr:rowOff>
    </xdr:from>
    <xdr:ext cx="184731" cy="309913"/>
    <xdr:sp macro="" textlink="">
      <xdr:nvSpPr>
        <xdr:cNvPr id="1772" name="177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957</xdr:row>
      <xdr:rowOff>0</xdr:rowOff>
    </xdr:from>
    <xdr:ext cx="184731" cy="309913"/>
    <xdr:sp macro="" textlink="">
      <xdr:nvSpPr>
        <xdr:cNvPr id="177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958</xdr:row>
      <xdr:rowOff>0</xdr:rowOff>
    </xdr:from>
    <xdr:ext cx="184731" cy="400619"/>
    <xdr:sp macro="" textlink="">
      <xdr:nvSpPr>
        <xdr:cNvPr id="1774" name="1773 CuadroTexto"/>
        <xdr:cNvSpPr txBox="1"/>
      </xdr:nvSpPr>
      <xdr:spPr>
        <a:xfrm>
          <a:off x="0" y="28258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958</xdr:row>
      <xdr:rowOff>0</xdr:rowOff>
    </xdr:from>
    <xdr:ext cx="184731" cy="400619"/>
    <xdr:sp macro="" textlink="">
      <xdr:nvSpPr>
        <xdr:cNvPr id="1775" name="1 CuadroTexto"/>
        <xdr:cNvSpPr txBox="1"/>
      </xdr:nvSpPr>
      <xdr:spPr>
        <a:xfrm>
          <a:off x="0" y="28258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965</xdr:row>
      <xdr:rowOff>0</xdr:rowOff>
    </xdr:from>
    <xdr:ext cx="184731" cy="400619"/>
    <xdr:sp macro="" textlink="">
      <xdr:nvSpPr>
        <xdr:cNvPr id="1776" name="1775 CuadroTexto"/>
        <xdr:cNvSpPr txBox="1"/>
      </xdr:nvSpPr>
      <xdr:spPr>
        <a:xfrm>
          <a:off x="0" y="284591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965</xdr:row>
      <xdr:rowOff>0</xdr:rowOff>
    </xdr:from>
    <xdr:ext cx="184731" cy="400619"/>
    <xdr:sp macro="" textlink="">
      <xdr:nvSpPr>
        <xdr:cNvPr id="1777" name="1 CuadroTexto"/>
        <xdr:cNvSpPr txBox="1"/>
      </xdr:nvSpPr>
      <xdr:spPr>
        <a:xfrm>
          <a:off x="0" y="284591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966</xdr:row>
      <xdr:rowOff>0</xdr:rowOff>
    </xdr:from>
    <xdr:ext cx="184731" cy="400619"/>
    <xdr:sp macro="" textlink="">
      <xdr:nvSpPr>
        <xdr:cNvPr id="1778" name="1777 CuadroTexto"/>
        <xdr:cNvSpPr txBox="1"/>
      </xdr:nvSpPr>
      <xdr:spPr>
        <a:xfrm>
          <a:off x="0" y="28495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966</xdr:row>
      <xdr:rowOff>0</xdr:rowOff>
    </xdr:from>
    <xdr:ext cx="184731" cy="400619"/>
    <xdr:sp macro="" textlink="">
      <xdr:nvSpPr>
        <xdr:cNvPr id="1779" name="1 CuadroTexto"/>
        <xdr:cNvSpPr txBox="1"/>
      </xdr:nvSpPr>
      <xdr:spPr>
        <a:xfrm>
          <a:off x="0" y="28495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309913"/>
    <xdr:sp macro="" textlink="">
      <xdr:nvSpPr>
        <xdr:cNvPr id="1780" name="1779 CuadroTexto"/>
        <xdr:cNvSpPr txBox="1"/>
      </xdr:nvSpPr>
      <xdr:spPr>
        <a:xfrm>
          <a:off x="0" y="286237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309913"/>
    <xdr:sp macro="" textlink="">
      <xdr:nvSpPr>
        <xdr:cNvPr id="1781" name="1 CuadroTexto"/>
        <xdr:cNvSpPr txBox="1"/>
      </xdr:nvSpPr>
      <xdr:spPr>
        <a:xfrm>
          <a:off x="0" y="286237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971</xdr:row>
      <xdr:rowOff>0</xdr:rowOff>
    </xdr:from>
    <xdr:ext cx="184731" cy="400619"/>
    <xdr:sp macro="" textlink="">
      <xdr:nvSpPr>
        <xdr:cNvPr id="1782" name="1781 CuadroTexto"/>
        <xdr:cNvSpPr txBox="1"/>
      </xdr:nvSpPr>
      <xdr:spPr>
        <a:xfrm>
          <a:off x="0" y="286603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971</xdr:row>
      <xdr:rowOff>0</xdr:rowOff>
    </xdr:from>
    <xdr:ext cx="184731" cy="400619"/>
    <xdr:sp macro="" textlink="">
      <xdr:nvSpPr>
        <xdr:cNvPr id="1783" name="1 CuadroTexto"/>
        <xdr:cNvSpPr txBox="1"/>
      </xdr:nvSpPr>
      <xdr:spPr>
        <a:xfrm>
          <a:off x="0" y="286603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972</xdr:row>
      <xdr:rowOff>0</xdr:rowOff>
    </xdr:from>
    <xdr:ext cx="184731" cy="264560"/>
    <xdr:sp macro="" textlink="">
      <xdr:nvSpPr>
        <xdr:cNvPr id="1784" name="1783 CuadroTexto"/>
        <xdr:cNvSpPr txBox="1"/>
      </xdr:nvSpPr>
      <xdr:spPr>
        <a:xfrm>
          <a:off x="0" y="28696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972</xdr:row>
      <xdr:rowOff>0</xdr:rowOff>
    </xdr:from>
    <xdr:ext cx="184731" cy="264560"/>
    <xdr:sp macro="" textlink="">
      <xdr:nvSpPr>
        <xdr:cNvPr id="1785" name="1 CuadroTexto"/>
        <xdr:cNvSpPr txBox="1"/>
      </xdr:nvSpPr>
      <xdr:spPr>
        <a:xfrm>
          <a:off x="0" y="28696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973</xdr:row>
      <xdr:rowOff>0</xdr:rowOff>
    </xdr:from>
    <xdr:ext cx="184731" cy="264560"/>
    <xdr:sp macro="" textlink="">
      <xdr:nvSpPr>
        <xdr:cNvPr id="1786" name="178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973</xdr:row>
      <xdr:rowOff>0</xdr:rowOff>
    </xdr:from>
    <xdr:ext cx="184731" cy="264560"/>
    <xdr:sp macro="" textlink="">
      <xdr:nvSpPr>
        <xdr:cNvPr id="178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1788" name="178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178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1790" name="178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179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984</xdr:row>
      <xdr:rowOff>0</xdr:rowOff>
    </xdr:from>
    <xdr:ext cx="184731" cy="264560"/>
    <xdr:sp macro="" textlink="">
      <xdr:nvSpPr>
        <xdr:cNvPr id="1792" name="1791 CuadroTexto"/>
        <xdr:cNvSpPr txBox="1"/>
      </xdr:nvSpPr>
      <xdr:spPr>
        <a:xfrm>
          <a:off x="0" y="28916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984</xdr:row>
      <xdr:rowOff>0</xdr:rowOff>
    </xdr:from>
    <xdr:ext cx="184731" cy="264560"/>
    <xdr:sp macro="" textlink="">
      <xdr:nvSpPr>
        <xdr:cNvPr id="1793" name="1 CuadroTexto"/>
        <xdr:cNvSpPr txBox="1"/>
      </xdr:nvSpPr>
      <xdr:spPr>
        <a:xfrm>
          <a:off x="0" y="28916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985</xdr:row>
      <xdr:rowOff>0</xdr:rowOff>
    </xdr:from>
    <xdr:ext cx="184731" cy="264560"/>
    <xdr:sp macro="" textlink="">
      <xdr:nvSpPr>
        <xdr:cNvPr id="1794" name="179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985</xdr:row>
      <xdr:rowOff>0</xdr:rowOff>
    </xdr:from>
    <xdr:ext cx="184731" cy="264560"/>
    <xdr:sp macro="" textlink="">
      <xdr:nvSpPr>
        <xdr:cNvPr id="179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989</xdr:row>
      <xdr:rowOff>0</xdr:rowOff>
    </xdr:from>
    <xdr:ext cx="184731" cy="347707"/>
    <xdr:sp macro="" textlink="">
      <xdr:nvSpPr>
        <xdr:cNvPr id="1796" name="179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989</xdr:row>
      <xdr:rowOff>0</xdr:rowOff>
    </xdr:from>
    <xdr:ext cx="184731" cy="347707"/>
    <xdr:sp macro="" textlink="">
      <xdr:nvSpPr>
        <xdr:cNvPr id="179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1798" name="1797 CuadroTexto"/>
        <xdr:cNvSpPr txBox="1"/>
      </xdr:nvSpPr>
      <xdr:spPr>
        <a:xfrm>
          <a:off x="0" y="290443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1799" name="1 CuadroTexto"/>
        <xdr:cNvSpPr txBox="1"/>
      </xdr:nvSpPr>
      <xdr:spPr>
        <a:xfrm>
          <a:off x="0" y="290443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959</xdr:row>
      <xdr:rowOff>0</xdr:rowOff>
    </xdr:from>
    <xdr:ext cx="184731" cy="264560"/>
    <xdr:sp macro="" textlink="">
      <xdr:nvSpPr>
        <xdr:cNvPr id="1800" name="179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959</xdr:row>
      <xdr:rowOff>0</xdr:rowOff>
    </xdr:from>
    <xdr:ext cx="184731" cy="264560"/>
    <xdr:sp macro="" textlink="">
      <xdr:nvSpPr>
        <xdr:cNvPr id="180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960</xdr:row>
      <xdr:rowOff>0</xdr:rowOff>
    </xdr:from>
    <xdr:ext cx="184731" cy="264560"/>
    <xdr:sp macro="" textlink="">
      <xdr:nvSpPr>
        <xdr:cNvPr id="1802" name="180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960</xdr:row>
      <xdr:rowOff>0</xdr:rowOff>
    </xdr:from>
    <xdr:ext cx="184731" cy="264560"/>
    <xdr:sp macro="" textlink="">
      <xdr:nvSpPr>
        <xdr:cNvPr id="180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964</xdr:row>
      <xdr:rowOff>0</xdr:rowOff>
    </xdr:from>
    <xdr:ext cx="184731" cy="400619"/>
    <xdr:sp macro="" textlink="">
      <xdr:nvSpPr>
        <xdr:cNvPr id="1804" name="1803 CuadroTexto"/>
        <xdr:cNvSpPr txBox="1"/>
      </xdr:nvSpPr>
      <xdr:spPr>
        <a:xfrm>
          <a:off x="0" y="28422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964</xdr:row>
      <xdr:rowOff>0</xdr:rowOff>
    </xdr:from>
    <xdr:ext cx="184731" cy="400619"/>
    <xdr:sp macro="" textlink="">
      <xdr:nvSpPr>
        <xdr:cNvPr id="1805" name="1 CuadroTexto"/>
        <xdr:cNvSpPr txBox="1"/>
      </xdr:nvSpPr>
      <xdr:spPr>
        <a:xfrm>
          <a:off x="0" y="28422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965</xdr:row>
      <xdr:rowOff>0</xdr:rowOff>
    </xdr:from>
    <xdr:ext cx="184731" cy="400619"/>
    <xdr:sp macro="" textlink="">
      <xdr:nvSpPr>
        <xdr:cNvPr id="1806" name="1805 CuadroTexto"/>
        <xdr:cNvSpPr txBox="1"/>
      </xdr:nvSpPr>
      <xdr:spPr>
        <a:xfrm>
          <a:off x="0" y="284591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965</xdr:row>
      <xdr:rowOff>0</xdr:rowOff>
    </xdr:from>
    <xdr:ext cx="184731" cy="400619"/>
    <xdr:sp macro="" textlink="">
      <xdr:nvSpPr>
        <xdr:cNvPr id="1807" name="1 CuadroTexto"/>
        <xdr:cNvSpPr txBox="1"/>
      </xdr:nvSpPr>
      <xdr:spPr>
        <a:xfrm>
          <a:off x="0" y="284591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972</xdr:row>
      <xdr:rowOff>0</xdr:rowOff>
    </xdr:from>
    <xdr:ext cx="184731" cy="264560"/>
    <xdr:sp macro="" textlink="">
      <xdr:nvSpPr>
        <xdr:cNvPr id="1808" name="1807 CuadroTexto"/>
        <xdr:cNvSpPr txBox="1"/>
      </xdr:nvSpPr>
      <xdr:spPr>
        <a:xfrm>
          <a:off x="0" y="28696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972</xdr:row>
      <xdr:rowOff>0</xdr:rowOff>
    </xdr:from>
    <xdr:ext cx="184731" cy="264560"/>
    <xdr:sp macro="" textlink="">
      <xdr:nvSpPr>
        <xdr:cNvPr id="1809" name="1 CuadroTexto"/>
        <xdr:cNvSpPr txBox="1"/>
      </xdr:nvSpPr>
      <xdr:spPr>
        <a:xfrm>
          <a:off x="0" y="28696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973</xdr:row>
      <xdr:rowOff>0</xdr:rowOff>
    </xdr:from>
    <xdr:ext cx="184731" cy="264560"/>
    <xdr:sp macro="" textlink="">
      <xdr:nvSpPr>
        <xdr:cNvPr id="1810" name="180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973</xdr:row>
      <xdr:rowOff>0</xdr:rowOff>
    </xdr:from>
    <xdr:ext cx="184731" cy="264560"/>
    <xdr:sp macro="" textlink="">
      <xdr:nvSpPr>
        <xdr:cNvPr id="181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1812" name="181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181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1814" name="181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181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1816" name="181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181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1818" name="181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979</xdr:row>
      <xdr:rowOff>0</xdr:rowOff>
    </xdr:from>
    <xdr:ext cx="184731" cy="264560"/>
    <xdr:sp macro="" textlink="">
      <xdr:nvSpPr>
        <xdr:cNvPr id="181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983</xdr:row>
      <xdr:rowOff>0</xdr:rowOff>
    </xdr:from>
    <xdr:ext cx="184731" cy="264560"/>
    <xdr:sp macro="" textlink="">
      <xdr:nvSpPr>
        <xdr:cNvPr id="1820" name="181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983</xdr:row>
      <xdr:rowOff>0</xdr:rowOff>
    </xdr:from>
    <xdr:ext cx="184731" cy="264560"/>
    <xdr:sp macro="" textlink="">
      <xdr:nvSpPr>
        <xdr:cNvPr id="182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984</xdr:row>
      <xdr:rowOff>0</xdr:rowOff>
    </xdr:from>
    <xdr:ext cx="184731" cy="264560"/>
    <xdr:sp macro="" textlink="">
      <xdr:nvSpPr>
        <xdr:cNvPr id="1822" name="1821 CuadroTexto"/>
        <xdr:cNvSpPr txBox="1"/>
      </xdr:nvSpPr>
      <xdr:spPr>
        <a:xfrm>
          <a:off x="0" y="28916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984</xdr:row>
      <xdr:rowOff>0</xdr:rowOff>
    </xdr:from>
    <xdr:ext cx="184731" cy="264560"/>
    <xdr:sp macro="" textlink="">
      <xdr:nvSpPr>
        <xdr:cNvPr id="1823" name="1 CuadroTexto"/>
        <xdr:cNvSpPr txBox="1"/>
      </xdr:nvSpPr>
      <xdr:spPr>
        <a:xfrm>
          <a:off x="0" y="28916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991</xdr:row>
      <xdr:rowOff>0</xdr:rowOff>
    </xdr:from>
    <xdr:ext cx="184731" cy="264560"/>
    <xdr:sp macro="" textlink="">
      <xdr:nvSpPr>
        <xdr:cNvPr id="1824" name="182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991</xdr:row>
      <xdr:rowOff>0</xdr:rowOff>
    </xdr:from>
    <xdr:ext cx="184731" cy="264560"/>
    <xdr:sp macro="" textlink="">
      <xdr:nvSpPr>
        <xdr:cNvPr id="182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992</xdr:row>
      <xdr:rowOff>0</xdr:rowOff>
    </xdr:from>
    <xdr:ext cx="184731" cy="347707"/>
    <xdr:sp macro="" textlink="">
      <xdr:nvSpPr>
        <xdr:cNvPr id="1826" name="182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992</xdr:row>
      <xdr:rowOff>0</xdr:rowOff>
    </xdr:from>
    <xdr:ext cx="184731" cy="347707"/>
    <xdr:sp macro="" textlink="">
      <xdr:nvSpPr>
        <xdr:cNvPr id="182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996</xdr:row>
      <xdr:rowOff>0</xdr:rowOff>
    </xdr:from>
    <xdr:ext cx="184731" cy="264560"/>
    <xdr:sp macro="" textlink="">
      <xdr:nvSpPr>
        <xdr:cNvPr id="1828" name="1827 CuadroTexto"/>
        <xdr:cNvSpPr txBox="1"/>
      </xdr:nvSpPr>
      <xdr:spPr>
        <a:xfrm>
          <a:off x="0" y="29190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996</xdr:row>
      <xdr:rowOff>0</xdr:rowOff>
    </xdr:from>
    <xdr:ext cx="184731" cy="264560"/>
    <xdr:sp macro="" textlink="">
      <xdr:nvSpPr>
        <xdr:cNvPr id="1829" name="1 CuadroTexto"/>
        <xdr:cNvSpPr txBox="1"/>
      </xdr:nvSpPr>
      <xdr:spPr>
        <a:xfrm>
          <a:off x="0" y="29190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1830" name="182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183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984</xdr:row>
      <xdr:rowOff>0</xdr:rowOff>
    </xdr:from>
    <xdr:ext cx="184731" cy="264560"/>
    <xdr:sp macro="" textlink="">
      <xdr:nvSpPr>
        <xdr:cNvPr id="1832" name="1831 CuadroTexto"/>
        <xdr:cNvSpPr txBox="1"/>
      </xdr:nvSpPr>
      <xdr:spPr>
        <a:xfrm>
          <a:off x="0" y="28916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984</xdr:row>
      <xdr:rowOff>0</xdr:rowOff>
    </xdr:from>
    <xdr:ext cx="184731" cy="264560"/>
    <xdr:sp macro="" textlink="">
      <xdr:nvSpPr>
        <xdr:cNvPr id="1833" name="1 CuadroTexto"/>
        <xdr:cNvSpPr txBox="1"/>
      </xdr:nvSpPr>
      <xdr:spPr>
        <a:xfrm>
          <a:off x="0" y="28916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985</xdr:row>
      <xdr:rowOff>0</xdr:rowOff>
    </xdr:from>
    <xdr:ext cx="184731" cy="264560"/>
    <xdr:sp macro="" textlink="">
      <xdr:nvSpPr>
        <xdr:cNvPr id="1834" name="183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985</xdr:row>
      <xdr:rowOff>0</xdr:rowOff>
    </xdr:from>
    <xdr:ext cx="184731" cy="264560"/>
    <xdr:sp macro="" textlink="">
      <xdr:nvSpPr>
        <xdr:cNvPr id="183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989</xdr:row>
      <xdr:rowOff>0</xdr:rowOff>
    </xdr:from>
    <xdr:ext cx="184731" cy="347707"/>
    <xdr:sp macro="" textlink="">
      <xdr:nvSpPr>
        <xdr:cNvPr id="1836" name="183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989</xdr:row>
      <xdr:rowOff>0</xdr:rowOff>
    </xdr:from>
    <xdr:ext cx="184731" cy="347707"/>
    <xdr:sp macro="" textlink="">
      <xdr:nvSpPr>
        <xdr:cNvPr id="183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1838" name="1837 CuadroTexto"/>
        <xdr:cNvSpPr txBox="1"/>
      </xdr:nvSpPr>
      <xdr:spPr>
        <a:xfrm>
          <a:off x="0" y="290443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1839" name="1 CuadroTexto"/>
        <xdr:cNvSpPr txBox="1"/>
      </xdr:nvSpPr>
      <xdr:spPr>
        <a:xfrm>
          <a:off x="0" y="290443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1840" name="183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184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998</xdr:row>
      <xdr:rowOff>0</xdr:rowOff>
    </xdr:from>
    <xdr:ext cx="184731" cy="264560"/>
    <xdr:sp macro="" textlink="">
      <xdr:nvSpPr>
        <xdr:cNvPr id="1842" name="184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998</xdr:row>
      <xdr:rowOff>0</xdr:rowOff>
    </xdr:from>
    <xdr:ext cx="184731" cy="264560"/>
    <xdr:sp macro="" textlink="">
      <xdr:nvSpPr>
        <xdr:cNvPr id="184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1001</xdr:row>
      <xdr:rowOff>0</xdr:rowOff>
    </xdr:from>
    <xdr:ext cx="184731" cy="309913"/>
    <xdr:sp macro="" textlink="">
      <xdr:nvSpPr>
        <xdr:cNvPr id="1844" name="184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1001</xdr:row>
      <xdr:rowOff>0</xdr:rowOff>
    </xdr:from>
    <xdr:ext cx="184731" cy="309913"/>
    <xdr:sp macro="" textlink="">
      <xdr:nvSpPr>
        <xdr:cNvPr id="184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1002</xdr:row>
      <xdr:rowOff>0</xdr:rowOff>
    </xdr:from>
    <xdr:ext cx="184731" cy="400619"/>
    <xdr:sp macro="" textlink="">
      <xdr:nvSpPr>
        <xdr:cNvPr id="1846" name="1845 CuadroTexto"/>
        <xdr:cNvSpPr txBox="1"/>
      </xdr:nvSpPr>
      <xdr:spPr>
        <a:xfrm>
          <a:off x="0" y="293187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1002</xdr:row>
      <xdr:rowOff>0</xdr:rowOff>
    </xdr:from>
    <xdr:ext cx="184731" cy="400619"/>
    <xdr:sp macro="" textlink="">
      <xdr:nvSpPr>
        <xdr:cNvPr id="1847" name="1 CuadroTexto"/>
        <xdr:cNvSpPr txBox="1"/>
      </xdr:nvSpPr>
      <xdr:spPr>
        <a:xfrm>
          <a:off x="0" y="293187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1003</xdr:row>
      <xdr:rowOff>0</xdr:rowOff>
    </xdr:from>
    <xdr:ext cx="184731" cy="264560"/>
    <xdr:sp macro="" textlink="">
      <xdr:nvSpPr>
        <xdr:cNvPr id="1848" name="184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1003</xdr:row>
      <xdr:rowOff>0</xdr:rowOff>
    </xdr:from>
    <xdr:ext cx="184731" cy="264560"/>
    <xdr:sp macro="" textlink="">
      <xdr:nvSpPr>
        <xdr:cNvPr id="184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1004</xdr:row>
      <xdr:rowOff>0</xdr:rowOff>
    </xdr:from>
    <xdr:ext cx="184731" cy="264560"/>
    <xdr:sp macro="" textlink="">
      <xdr:nvSpPr>
        <xdr:cNvPr id="1850" name="184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1004</xdr:row>
      <xdr:rowOff>0</xdr:rowOff>
    </xdr:from>
    <xdr:ext cx="184731" cy="264560"/>
    <xdr:sp macro="" textlink="">
      <xdr:nvSpPr>
        <xdr:cNvPr id="185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400619"/>
    <xdr:sp macro="" textlink="">
      <xdr:nvSpPr>
        <xdr:cNvPr id="1852" name="1851 CuadroTexto"/>
        <xdr:cNvSpPr txBox="1"/>
      </xdr:nvSpPr>
      <xdr:spPr>
        <a:xfrm>
          <a:off x="0" y="295015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400619"/>
    <xdr:sp macro="" textlink="">
      <xdr:nvSpPr>
        <xdr:cNvPr id="1853" name="1 CuadroTexto"/>
        <xdr:cNvSpPr txBox="1"/>
      </xdr:nvSpPr>
      <xdr:spPr>
        <a:xfrm>
          <a:off x="0" y="295015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400619"/>
    <xdr:sp macro="" textlink="">
      <xdr:nvSpPr>
        <xdr:cNvPr id="1854" name="1853 CuadroTexto"/>
        <xdr:cNvSpPr txBox="1"/>
      </xdr:nvSpPr>
      <xdr:spPr>
        <a:xfrm>
          <a:off x="0" y="29538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400619"/>
    <xdr:sp macro="" textlink="">
      <xdr:nvSpPr>
        <xdr:cNvPr id="1855" name="1 CuadroTexto"/>
        <xdr:cNvSpPr txBox="1"/>
      </xdr:nvSpPr>
      <xdr:spPr>
        <a:xfrm>
          <a:off x="0" y="29538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400619"/>
    <xdr:sp macro="" textlink="">
      <xdr:nvSpPr>
        <xdr:cNvPr id="1856" name="1855 CuadroTexto"/>
        <xdr:cNvSpPr txBox="1"/>
      </xdr:nvSpPr>
      <xdr:spPr>
        <a:xfrm>
          <a:off x="0" y="2979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400619"/>
    <xdr:sp macro="" textlink="">
      <xdr:nvSpPr>
        <xdr:cNvPr id="1857" name="1 CuadroTexto"/>
        <xdr:cNvSpPr txBox="1"/>
      </xdr:nvSpPr>
      <xdr:spPr>
        <a:xfrm>
          <a:off x="0" y="2979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1858" name="185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1017</xdr:row>
      <xdr:rowOff>0</xdr:rowOff>
    </xdr:from>
    <xdr:ext cx="184731" cy="264560"/>
    <xdr:sp macro="" textlink="">
      <xdr:nvSpPr>
        <xdr:cNvPr id="185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309913"/>
    <xdr:sp macro="" textlink="">
      <xdr:nvSpPr>
        <xdr:cNvPr id="1860" name="1859 CuadroTexto"/>
        <xdr:cNvSpPr txBox="1"/>
      </xdr:nvSpPr>
      <xdr:spPr>
        <a:xfrm>
          <a:off x="0" y="29922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309913"/>
    <xdr:sp macro="" textlink="">
      <xdr:nvSpPr>
        <xdr:cNvPr id="1861" name="1 CuadroTexto"/>
        <xdr:cNvSpPr txBox="1"/>
      </xdr:nvSpPr>
      <xdr:spPr>
        <a:xfrm>
          <a:off x="0" y="29922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309913"/>
    <xdr:sp macro="" textlink="">
      <xdr:nvSpPr>
        <xdr:cNvPr id="1862" name="1861 CuadroTexto"/>
        <xdr:cNvSpPr txBox="1"/>
      </xdr:nvSpPr>
      <xdr:spPr>
        <a:xfrm>
          <a:off x="0" y="29922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1021</xdr:row>
      <xdr:rowOff>0</xdr:rowOff>
    </xdr:from>
    <xdr:ext cx="184731" cy="309913"/>
    <xdr:sp macro="" textlink="">
      <xdr:nvSpPr>
        <xdr:cNvPr id="1863" name="1 CuadroTexto"/>
        <xdr:cNvSpPr txBox="1"/>
      </xdr:nvSpPr>
      <xdr:spPr>
        <a:xfrm>
          <a:off x="0" y="29922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991</xdr:row>
      <xdr:rowOff>0</xdr:rowOff>
    </xdr:from>
    <xdr:ext cx="184731" cy="264560"/>
    <xdr:sp macro="" textlink="">
      <xdr:nvSpPr>
        <xdr:cNvPr id="1864" name="186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991</xdr:row>
      <xdr:rowOff>0</xdr:rowOff>
    </xdr:from>
    <xdr:ext cx="184731" cy="264560"/>
    <xdr:sp macro="" textlink="">
      <xdr:nvSpPr>
        <xdr:cNvPr id="186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992</xdr:row>
      <xdr:rowOff>0</xdr:rowOff>
    </xdr:from>
    <xdr:ext cx="184731" cy="347707"/>
    <xdr:sp macro="" textlink="">
      <xdr:nvSpPr>
        <xdr:cNvPr id="1866" name="186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992</xdr:row>
      <xdr:rowOff>0</xdr:rowOff>
    </xdr:from>
    <xdr:ext cx="184731" cy="347707"/>
    <xdr:sp macro="" textlink="">
      <xdr:nvSpPr>
        <xdr:cNvPr id="186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996</xdr:row>
      <xdr:rowOff>0</xdr:rowOff>
    </xdr:from>
    <xdr:ext cx="184731" cy="264560"/>
    <xdr:sp macro="" textlink="">
      <xdr:nvSpPr>
        <xdr:cNvPr id="1868" name="1867 CuadroTexto"/>
        <xdr:cNvSpPr txBox="1"/>
      </xdr:nvSpPr>
      <xdr:spPr>
        <a:xfrm>
          <a:off x="0" y="29190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996</xdr:row>
      <xdr:rowOff>0</xdr:rowOff>
    </xdr:from>
    <xdr:ext cx="184731" cy="264560"/>
    <xdr:sp macro="" textlink="">
      <xdr:nvSpPr>
        <xdr:cNvPr id="1869" name="1 CuadroTexto"/>
        <xdr:cNvSpPr txBox="1"/>
      </xdr:nvSpPr>
      <xdr:spPr>
        <a:xfrm>
          <a:off x="0" y="29190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1870" name="186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997</xdr:row>
      <xdr:rowOff>0</xdr:rowOff>
    </xdr:from>
    <xdr:ext cx="184731" cy="264560"/>
    <xdr:sp macro="" textlink="">
      <xdr:nvSpPr>
        <xdr:cNvPr id="187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1003</xdr:row>
      <xdr:rowOff>0</xdr:rowOff>
    </xdr:from>
    <xdr:ext cx="184731" cy="264560"/>
    <xdr:sp macro="" textlink="">
      <xdr:nvSpPr>
        <xdr:cNvPr id="1872" name="187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1003</xdr:row>
      <xdr:rowOff>0</xdr:rowOff>
    </xdr:from>
    <xdr:ext cx="184731" cy="264560"/>
    <xdr:sp macro="" textlink="">
      <xdr:nvSpPr>
        <xdr:cNvPr id="187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1004</xdr:row>
      <xdr:rowOff>0</xdr:rowOff>
    </xdr:from>
    <xdr:ext cx="184731" cy="264560"/>
    <xdr:sp macro="" textlink="">
      <xdr:nvSpPr>
        <xdr:cNvPr id="1874" name="187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1004</xdr:row>
      <xdr:rowOff>0</xdr:rowOff>
    </xdr:from>
    <xdr:ext cx="184731" cy="264560"/>
    <xdr:sp macro="" textlink="">
      <xdr:nvSpPr>
        <xdr:cNvPr id="187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400619"/>
    <xdr:sp macro="" textlink="">
      <xdr:nvSpPr>
        <xdr:cNvPr id="1876" name="1875 CuadroTexto"/>
        <xdr:cNvSpPr txBox="1"/>
      </xdr:nvSpPr>
      <xdr:spPr>
        <a:xfrm>
          <a:off x="0" y="295015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1008</xdr:row>
      <xdr:rowOff>0</xdr:rowOff>
    </xdr:from>
    <xdr:ext cx="184731" cy="400619"/>
    <xdr:sp macro="" textlink="">
      <xdr:nvSpPr>
        <xdr:cNvPr id="1877" name="1 CuadroTexto"/>
        <xdr:cNvSpPr txBox="1"/>
      </xdr:nvSpPr>
      <xdr:spPr>
        <a:xfrm>
          <a:off x="0" y="295015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400619"/>
    <xdr:sp macro="" textlink="">
      <xdr:nvSpPr>
        <xdr:cNvPr id="1878" name="1877 CuadroTexto"/>
        <xdr:cNvSpPr txBox="1"/>
      </xdr:nvSpPr>
      <xdr:spPr>
        <a:xfrm>
          <a:off x="0" y="29538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1009</xdr:row>
      <xdr:rowOff>0</xdr:rowOff>
    </xdr:from>
    <xdr:ext cx="184731" cy="400619"/>
    <xdr:sp macro="" textlink="">
      <xdr:nvSpPr>
        <xdr:cNvPr id="1879" name="1 CuadroTexto"/>
        <xdr:cNvSpPr txBox="1"/>
      </xdr:nvSpPr>
      <xdr:spPr>
        <a:xfrm>
          <a:off x="0" y="29538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1010</xdr:row>
      <xdr:rowOff>0</xdr:rowOff>
    </xdr:from>
    <xdr:ext cx="184731" cy="264560"/>
    <xdr:sp macro="" textlink="">
      <xdr:nvSpPr>
        <xdr:cNvPr id="1880" name="1879 CuadroTexto"/>
        <xdr:cNvSpPr txBox="1"/>
      </xdr:nvSpPr>
      <xdr:spPr>
        <a:xfrm>
          <a:off x="0" y="29574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1010</xdr:row>
      <xdr:rowOff>0</xdr:rowOff>
    </xdr:from>
    <xdr:ext cx="184731" cy="264560"/>
    <xdr:sp macro="" textlink="">
      <xdr:nvSpPr>
        <xdr:cNvPr id="1881" name="1 CuadroTexto"/>
        <xdr:cNvSpPr txBox="1"/>
      </xdr:nvSpPr>
      <xdr:spPr>
        <a:xfrm>
          <a:off x="0" y="29574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1011</xdr:row>
      <xdr:rowOff>0</xdr:rowOff>
    </xdr:from>
    <xdr:ext cx="184731" cy="400619"/>
    <xdr:sp macro="" textlink="">
      <xdr:nvSpPr>
        <xdr:cNvPr id="1882" name="1881 CuadroTexto"/>
        <xdr:cNvSpPr txBox="1"/>
      </xdr:nvSpPr>
      <xdr:spPr>
        <a:xfrm>
          <a:off x="0" y="29611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1011</xdr:row>
      <xdr:rowOff>0</xdr:rowOff>
    </xdr:from>
    <xdr:ext cx="184731" cy="400619"/>
    <xdr:sp macro="" textlink="">
      <xdr:nvSpPr>
        <xdr:cNvPr id="1883" name="1 CuadroTexto"/>
        <xdr:cNvSpPr txBox="1"/>
      </xdr:nvSpPr>
      <xdr:spPr>
        <a:xfrm>
          <a:off x="0" y="29611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1015</xdr:row>
      <xdr:rowOff>0</xdr:rowOff>
    </xdr:from>
    <xdr:ext cx="184731" cy="400619"/>
    <xdr:sp macro="" textlink="">
      <xdr:nvSpPr>
        <xdr:cNvPr id="1884" name="1883 CuadroTexto"/>
        <xdr:cNvSpPr txBox="1"/>
      </xdr:nvSpPr>
      <xdr:spPr>
        <a:xfrm>
          <a:off x="0" y="297576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1015</xdr:row>
      <xdr:rowOff>0</xdr:rowOff>
    </xdr:from>
    <xdr:ext cx="184731" cy="400619"/>
    <xdr:sp macro="" textlink="">
      <xdr:nvSpPr>
        <xdr:cNvPr id="1885" name="1 CuadroTexto"/>
        <xdr:cNvSpPr txBox="1"/>
      </xdr:nvSpPr>
      <xdr:spPr>
        <a:xfrm>
          <a:off x="0" y="297576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400619"/>
    <xdr:sp macro="" textlink="">
      <xdr:nvSpPr>
        <xdr:cNvPr id="1886" name="1885 CuadroTexto"/>
        <xdr:cNvSpPr txBox="1"/>
      </xdr:nvSpPr>
      <xdr:spPr>
        <a:xfrm>
          <a:off x="0" y="2979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1016</xdr:row>
      <xdr:rowOff>0</xdr:rowOff>
    </xdr:from>
    <xdr:ext cx="184731" cy="400619"/>
    <xdr:sp macro="" textlink="">
      <xdr:nvSpPr>
        <xdr:cNvPr id="1887" name="1 CuadroTexto"/>
        <xdr:cNvSpPr txBox="1"/>
      </xdr:nvSpPr>
      <xdr:spPr>
        <a:xfrm>
          <a:off x="0" y="2979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400619"/>
    <xdr:sp macro="" textlink="">
      <xdr:nvSpPr>
        <xdr:cNvPr id="1888" name="1887 CuadroTexto"/>
        <xdr:cNvSpPr txBox="1"/>
      </xdr:nvSpPr>
      <xdr:spPr>
        <a:xfrm>
          <a:off x="0" y="299587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1022</xdr:row>
      <xdr:rowOff>0</xdr:rowOff>
    </xdr:from>
    <xdr:ext cx="184731" cy="400619"/>
    <xdr:sp macro="" textlink="">
      <xdr:nvSpPr>
        <xdr:cNvPr id="1889" name="1 CuadroTexto"/>
        <xdr:cNvSpPr txBox="1"/>
      </xdr:nvSpPr>
      <xdr:spPr>
        <a:xfrm>
          <a:off x="0" y="299587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400619"/>
    <xdr:sp macro="" textlink="">
      <xdr:nvSpPr>
        <xdr:cNvPr id="1890" name="1889 CuadroTexto"/>
        <xdr:cNvSpPr txBox="1"/>
      </xdr:nvSpPr>
      <xdr:spPr>
        <a:xfrm>
          <a:off x="0" y="299953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1023</xdr:row>
      <xdr:rowOff>0</xdr:rowOff>
    </xdr:from>
    <xdr:ext cx="184731" cy="400619"/>
    <xdr:sp macro="" textlink="">
      <xdr:nvSpPr>
        <xdr:cNvPr id="1891" name="1 CuadroTexto"/>
        <xdr:cNvSpPr txBox="1"/>
      </xdr:nvSpPr>
      <xdr:spPr>
        <a:xfrm>
          <a:off x="0" y="299953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892" name="1891 CuadroTexto"/>
        <xdr:cNvSpPr txBox="1"/>
      </xdr:nvSpPr>
      <xdr:spPr>
        <a:xfrm>
          <a:off x="0" y="30105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1027</xdr:row>
      <xdr:rowOff>0</xdr:rowOff>
    </xdr:from>
    <xdr:ext cx="184731" cy="264560"/>
    <xdr:sp macro="" textlink="">
      <xdr:nvSpPr>
        <xdr:cNvPr id="1893" name="1 CuadroTexto"/>
        <xdr:cNvSpPr txBox="1"/>
      </xdr:nvSpPr>
      <xdr:spPr>
        <a:xfrm>
          <a:off x="0" y="30105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894" name="1893 CuadroTexto"/>
        <xdr:cNvSpPr txBox="1"/>
      </xdr:nvSpPr>
      <xdr:spPr>
        <a:xfrm>
          <a:off x="0" y="301233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1028</xdr:row>
      <xdr:rowOff>0</xdr:rowOff>
    </xdr:from>
    <xdr:ext cx="184731" cy="264560"/>
    <xdr:sp macro="" textlink="">
      <xdr:nvSpPr>
        <xdr:cNvPr id="1895" name="1 CuadroTexto"/>
        <xdr:cNvSpPr txBox="1"/>
      </xdr:nvSpPr>
      <xdr:spPr>
        <a:xfrm>
          <a:off x="0" y="301233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923</xdr:row>
      <xdr:rowOff>0</xdr:rowOff>
    </xdr:from>
    <xdr:ext cx="184731" cy="400619"/>
    <xdr:sp macro="" textlink="">
      <xdr:nvSpPr>
        <xdr:cNvPr id="1896" name="1895 CuadroTexto"/>
        <xdr:cNvSpPr txBox="1"/>
      </xdr:nvSpPr>
      <xdr:spPr>
        <a:xfrm>
          <a:off x="0" y="27343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923</xdr:row>
      <xdr:rowOff>0</xdr:rowOff>
    </xdr:from>
    <xdr:ext cx="184731" cy="400619"/>
    <xdr:sp macro="" textlink="">
      <xdr:nvSpPr>
        <xdr:cNvPr id="1897" name="1 CuadroTexto"/>
        <xdr:cNvSpPr txBox="1"/>
      </xdr:nvSpPr>
      <xdr:spPr>
        <a:xfrm>
          <a:off x="0" y="27343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924</xdr:row>
      <xdr:rowOff>0</xdr:rowOff>
    </xdr:from>
    <xdr:ext cx="184731" cy="264560"/>
    <xdr:sp macro="" textlink="">
      <xdr:nvSpPr>
        <xdr:cNvPr id="1898" name="189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924</xdr:row>
      <xdr:rowOff>0</xdr:rowOff>
    </xdr:from>
    <xdr:ext cx="184731" cy="264560"/>
    <xdr:sp macro="" textlink="">
      <xdr:nvSpPr>
        <xdr:cNvPr id="189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930</xdr:row>
      <xdr:rowOff>0</xdr:rowOff>
    </xdr:from>
    <xdr:ext cx="184731" cy="264560"/>
    <xdr:sp macro="" textlink="">
      <xdr:nvSpPr>
        <xdr:cNvPr id="1900" name="189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930</xdr:row>
      <xdr:rowOff>0</xdr:rowOff>
    </xdr:from>
    <xdr:ext cx="184731" cy="264560"/>
    <xdr:sp macro="" textlink="">
      <xdr:nvSpPr>
        <xdr:cNvPr id="190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931</xdr:row>
      <xdr:rowOff>0</xdr:rowOff>
    </xdr:from>
    <xdr:ext cx="184731" cy="264560"/>
    <xdr:sp macro="" textlink="">
      <xdr:nvSpPr>
        <xdr:cNvPr id="1902" name="190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931</xdr:row>
      <xdr:rowOff>0</xdr:rowOff>
    </xdr:from>
    <xdr:ext cx="184731" cy="264560"/>
    <xdr:sp macro="" textlink="">
      <xdr:nvSpPr>
        <xdr:cNvPr id="190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935</xdr:row>
      <xdr:rowOff>0</xdr:rowOff>
    </xdr:from>
    <xdr:ext cx="184731" cy="264560"/>
    <xdr:sp macro="" textlink="">
      <xdr:nvSpPr>
        <xdr:cNvPr id="1904" name="190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935</xdr:row>
      <xdr:rowOff>0</xdr:rowOff>
    </xdr:from>
    <xdr:ext cx="184731" cy="264560"/>
    <xdr:sp macro="" textlink="">
      <xdr:nvSpPr>
        <xdr:cNvPr id="190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936</xdr:row>
      <xdr:rowOff>0</xdr:rowOff>
    </xdr:from>
    <xdr:ext cx="184731" cy="309913"/>
    <xdr:sp macro="" textlink="">
      <xdr:nvSpPr>
        <xdr:cNvPr id="1906" name="1905 CuadroTexto"/>
        <xdr:cNvSpPr txBox="1"/>
      </xdr:nvSpPr>
      <xdr:spPr>
        <a:xfrm>
          <a:off x="0" y="27636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936</xdr:row>
      <xdr:rowOff>0</xdr:rowOff>
    </xdr:from>
    <xdr:ext cx="184731" cy="309913"/>
    <xdr:sp macro="" textlink="">
      <xdr:nvSpPr>
        <xdr:cNvPr id="1907" name="1 CuadroTexto"/>
        <xdr:cNvSpPr txBox="1"/>
      </xdr:nvSpPr>
      <xdr:spPr>
        <a:xfrm>
          <a:off x="0" y="27636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937</xdr:row>
      <xdr:rowOff>0</xdr:rowOff>
    </xdr:from>
    <xdr:ext cx="184731" cy="400619"/>
    <xdr:sp macro="" textlink="">
      <xdr:nvSpPr>
        <xdr:cNvPr id="1908" name="1907 CuadroTexto"/>
        <xdr:cNvSpPr txBox="1"/>
      </xdr:nvSpPr>
      <xdr:spPr>
        <a:xfrm>
          <a:off x="0" y="276545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937</xdr:row>
      <xdr:rowOff>0</xdr:rowOff>
    </xdr:from>
    <xdr:ext cx="184731" cy="400619"/>
    <xdr:sp macro="" textlink="">
      <xdr:nvSpPr>
        <xdr:cNvPr id="1909" name="1 CuadroTexto"/>
        <xdr:cNvSpPr txBox="1"/>
      </xdr:nvSpPr>
      <xdr:spPr>
        <a:xfrm>
          <a:off x="0" y="276545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938</xdr:row>
      <xdr:rowOff>0</xdr:rowOff>
    </xdr:from>
    <xdr:ext cx="184731" cy="264560"/>
    <xdr:sp macro="" textlink="">
      <xdr:nvSpPr>
        <xdr:cNvPr id="1910" name="1909 CuadroTexto"/>
        <xdr:cNvSpPr txBox="1"/>
      </xdr:nvSpPr>
      <xdr:spPr>
        <a:xfrm>
          <a:off x="0" y="27691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938</xdr:row>
      <xdr:rowOff>0</xdr:rowOff>
    </xdr:from>
    <xdr:ext cx="184731" cy="264560"/>
    <xdr:sp macro="" textlink="">
      <xdr:nvSpPr>
        <xdr:cNvPr id="1911" name="1 CuadroTexto"/>
        <xdr:cNvSpPr txBox="1"/>
      </xdr:nvSpPr>
      <xdr:spPr>
        <a:xfrm>
          <a:off x="0" y="27691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943</xdr:row>
      <xdr:rowOff>0</xdr:rowOff>
    </xdr:from>
    <xdr:ext cx="184731" cy="400619"/>
    <xdr:sp macro="" textlink="">
      <xdr:nvSpPr>
        <xdr:cNvPr id="1912" name="1911 CuadroTexto"/>
        <xdr:cNvSpPr txBox="1"/>
      </xdr:nvSpPr>
      <xdr:spPr>
        <a:xfrm>
          <a:off x="0" y="278008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943</xdr:row>
      <xdr:rowOff>0</xdr:rowOff>
    </xdr:from>
    <xdr:ext cx="184731" cy="400619"/>
    <xdr:sp macro="" textlink="">
      <xdr:nvSpPr>
        <xdr:cNvPr id="1913" name="1 CuadroTexto"/>
        <xdr:cNvSpPr txBox="1"/>
      </xdr:nvSpPr>
      <xdr:spPr>
        <a:xfrm>
          <a:off x="0" y="278008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944</xdr:row>
      <xdr:rowOff>0</xdr:rowOff>
    </xdr:from>
    <xdr:ext cx="184731" cy="309913"/>
    <xdr:sp macro="" textlink="">
      <xdr:nvSpPr>
        <xdr:cNvPr id="1914" name="191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944</xdr:row>
      <xdr:rowOff>0</xdr:rowOff>
    </xdr:from>
    <xdr:ext cx="184731" cy="309913"/>
    <xdr:sp macro="" textlink="">
      <xdr:nvSpPr>
        <xdr:cNvPr id="191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951</xdr:row>
      <xdr:rowOff>0</xdr:rowOff>
    </xdr:from>
    <xdr:ext cx="184731" cy="400619"/>
    <xdr:sp macro="" textlink="">
      <xdr:nvSpPr>
        <xdr:cNvPr id="1916" name="1915 CuadroTexto"/>
        <xdr:cNvSpPr txBox="1"/>
      </xdr:nvSpPr>
      <xdr:spPr>
        <a:xfrm>
          <a:off x="0" y="28056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951</xdr:row>
      <xdr:rowOff>0</xdr:rowOff>
    </xdr:from>
    <xdr:ext cx="184731" cy="400619"/>
    <xdr:sp macro="" textlink="">
      <xdr:nvSpPr>
        <xdr:cNvPr id="1917" name="1 CuadroTexto"/>
        <xdr:cNvSpPr txBox="1"/>
      </xdr:nvSpPr>
      <xdr:spPr>
        <a:xfrm>
          <a:off x="0" y="28056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952</xdr:row>
      <xdr:rowOff>0</xdr:rowOff>
    </xdr:from>
    <xdr:ext cx="184731" cy="400619"/>
    <xdr:sp macro="" textlink="">
      <xdr:nvSpPr>
        <xdr:cNvPr id="1918" name="1917 CuadroTexto"/>
        <xdr:cNvSpPr txBox="1"/>
      </xdr:nvSpPr>
      <xdr:spPr>
        <a:xfrm>
          <a:off x="0" y="28111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952</xdr:row>
      <xdr:rowOff>0</xdr:rowOff>
    </xdr:from>
    <xdr:ext cx="184731" cy="400619"/>
    <xdr:sp macro="" textlink="">
      <xdr:nvSpPr>
        <xdr:cNvPr id="1919" name="1 CuadroTexto"/>
        <xdr:cNvSpPr txBox="1"/>
      </xdr:nvSpPr>
      <xdr:spPr>
        <a:xfrm>
          <a:off x="0" y="28111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957</xdr:row>
      <xdr:rowOff>0</xdr:rowOff>
    </xdr:from>
    <xdr:ext cx="184731" cy="309913"/>
    <xdr:sp macro="" textlink="">
      <xdr:nvSpPr>
        <xdr:cNvPr id="1920" name="191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957</xdr:row>
      <xdr:rowOff>0</xdr:rowOff>
    </xdr:from>
    <xdr:ext cx="184731" cy="309913"/>
    <xdr:sp macro="" textlink="">
      <xdr:nvSpPr>
        <xdr:cNvPr id="192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958</xdr:row>
      <xdr:rowOff>0</xdr:rowOff>
    </xdr:from>
    <xdr:ext cx="184731" cy="400619"/>
    <xdr:sp macro="" textlink="">
      <xdr:nvSpPr>
        <xdr:cNvPr id="1922" name="1921 CuadroTexto"/>
        <xdr:cNvSpPr txBox="1"/>
      </xdr:nvSpPr>
      <xdr:spPr>
        <a:xfrm>
          <a:off x="0" y="28258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958</xdr:row>
      <xdr:rowOff>0</xdr:rowOff>
    </xdr:from>
    <xdr:ext cx="184731" cy="400619"/>
    <xdr:sp macro="" textlink="">
      <xdr:nvSpPr>
        <xdr:cNvPr id="1923" name="1 CuadroTexto"/>
        <xdr:cNvSpPr txBox="1"/>
      </xdr:nvSpPr>
      <xdr:spPr>
        <a:xfrm>
          <a:off x="0" y="28258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925</xdr:row>
      <xdr:rowOff>0</xdr:rowOff>
    </xdr:from>
    <xdr:ext cx="184731" cy="264560"/>
    <xdr:sp macro="" textlink="">
      <xdr:nvSpPr>
        <xdr:cNvPr id="1924" name="192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925</xdr:row>
      <xdr:rowOff>0</xdr:rowOff>
    </xdr:from>
    <xdr:ext cx="184731" cy="264560"/>
    <xdr:sp macro="" textlink="">
      <xdr:nvSpPr>
        <xdr:cNvPr id="192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926</xdr:row>
      <xdr:rowOff>0</xdr:rowOff>
    </xdr:from>
    <xdr:ext cx="184731" cy="264560"/>
    <xdr:sp macro="" textlink="">
      <xdr:nvSpPr>
        <xdr:cNvPr id="1926" name="1925 CuadroTexto"/>
        <xdr:cNvSpPr txBox="1"/>
      </xdr:nvSpPr>
      <xdr:spPr>
        <a:xfrm>
          <a:off x="0" y="2741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926</xdr:row>
      <xdr:rowOff>0</xdr:rowOff>
    </xdr:from>
    <xdr:ext cx="184731" cy="264560"/>
    <xdr:sp macro="" textlink="">
      <xdr:nvSpPr>
        <xdr:cNvPr id="1927" name="1 CuadroTexto"/>
        <xdr:cNvSpPr txBox="1"/>
      </xdr:nvSpPr>
      <xdr:spPr>
        <a:xfrm>
          <a:off x="0" y="2741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930</xdr:row>
      <xdr:rowOff>0</xdr:rowOff>
    </xdr:from>
    <xdr:ext cx="184731" cy="264560"/>
    <xdr:sp macro="" textlink="">
      <xdr:nvSpPr>
        <xdr:cNvPr id="1928" name="192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930</xdr:row>
      <xdr:rowOff>0</xdr:rowOff>
    </xdr:from>
    <xdr:ext cx="184731" cy="264560"/>
    <xdr:sp macro="" textlink="">
      <xdr:nvSpPr>
        <xdr:cNvPr id="192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930</xdr:row>
      <xdr:rowOff>0</xdr:rowOff>
    </xdr:from>
    <xdr:ext cx="184731" cy="264560"/>
    <xdr:sp macro="" textlink="">
      <xdr:nvSpPr>
        <xdr:cNvPr id="1930" name="192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930</xdr:row>
      <xdr:rowOff>0</xdr:rowOff>
    </xdr:from>
    <xdr:ext cx="184731" cy="264560"/>
    <xdr:sp macro="" textlink="">
      <xdr:nvSpPr>
        <xdr:cNvPr id="193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937</xdr:row>
      <xdr:rowOff>0</xdr:rowOff>
    </xdr:from>
    <xdr:ext cx="184731" cy="400619"/>
    <xdr:sp macro="" textlink="">
      <xdr:nvSpPr>
        <xdr:cNvPr id="1932" name="1931 CuadroTexto"/>
        <xdr:cNvSpPr txBox="1"/>
      </xdr:nvSpPr>
      <xdr:spPr>
        <a:xfrm>
          <a:off x="0" y="276545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937</xdr:row>
      <xdr:rowOff>0</xdr:rowOff>
    </xdr:from>
    <xdr:ext cx="184731" cy="400619"/>
    <xdr:sp macro="" textlink="">
      <xdr:nvSpPr>
        <xdr:cNvPr id="1933" name="1 CuadroTexto"/>
        <xdr:cNvSpPr txBox="1"/>
      </xdr:nvSpPr>
      <xdr:spPr>
        <a:xfrm>
          <a:off x="0" y="276545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938</xdr:row>
      <xdr:rowOff>0</xdr:rowOff>
    </xdr:from>
    <xdr:ext cx="184731" cy="264560"/>
    <xdr:sp macro="" textlink="">
      <xdr:nvSpPr>
        <xdr:cNvPr id="1934" name="1933 CuadroTexto"/>
        <xdr:cNvSpPr txBox="1"/>
      </xdr:nvSpPr>
      <xdr:spPr>
        <a:xfrm>
          <a:off x="0" y="27691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938</xdr:row>
      <xdr:rowOff>0</xdr:rowOff>
    </xdr:from>
    <xdr:ext cx="184731" cy="264560"/>
    <xdr:sp macro="" textlink="">
      <xdr:nvSpPr>
        <xdr:cNvPr id="1935" name="1 CuadroTexto"/>
        <xdr:cNvSpPr txBox="1"/>
      </xdr:nvSpPr>
      <xdr:spPr>
        <a:xfrm>
          <a:off x="0" y="27691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943</xdr:row>
      <xdr:rowOff>0</xdr:rowOff>
    </xdr:from>
    <xdr:ext cx="184731" cy="400619"/>
    <xdr:sp macro="" textlink="">
      <xdr:nvSpPr>
        <xdr:cNvPr id="1936" name="1935 CuadroTexto"/>
        <xdr:cNvSpPr txBox="1"/>
      </xdr:nvSpPr>
      <xdr:spPr>
        <a:xfrm>
          <a:off x="0" y="278008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943</xdr:row>
      <xdr:rowOff>0</xdr:rowOff>
    </xdr:from>
    <xdr:ext cx="184731" cy="400619"/>
    <xdr:sp macro="" textlink="">
      <xdr:nvSpPr>
        <xdr:cNvPr id="1937" name="1 CuadroTexto"/>
        <xdr:cNvSpPr txBox="1"/>
      </xdr:nvSpPr>
      <xdr:spPr>
        <a:xfrm>
          <a:off x="0" y="278008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944</xdr:row>
      <xdr:rowOff>0</xdr:rowOff>
    </xdr:from>
    <xdr:ext cx="184731" cy="309913"/>
    <xdr:sp macro="" textlink="">
      <xdr:nvSpPr>
        <xdr:cNvPr id="1938" name="193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944</xdr:row>
      <xdr:rowOff>0</xdr:rowOff>
    </xdr:from>
    <xdr:ext cx="184731" cy="309913"/>
    <xdr:sp macro="" textlink="">
      <xdr:nvSpPr>
        <xdr:cNvPr id="193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945</xdr:row>
      <xdr:rowOff>0</xdr:rowOff>
    </xdr:from>
    <xdr:ext cx="184731" cy="400619"/>
    <xdr:sp macro="" textlink="">
      <xdr:nvSpPr>
        <xdr:cNvPr id="1940" name="1939 CuadroTexto"/>
        <xdr:cNvSpPr txBox="1"/>
      </xdr:nvSpPr>
      <xdr:spPr>
        <a:xfrm>
          <a:off x="0" y="278556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945</xdr:row>
      <xdr:rowOff>0</xdr:rowOff>
    </xdr:from>
    <xdr:ext cx="184731" cy="400619"/>
    <xdr:sp macro="" textlink="">
      <xdr:nvSpPr>
        <xdr:cNvPr id="1941" name="1 CuadroTexto"/>
        <xdr:cNvSpPr txBox="1"/>
      </xdr:nvSpPr>
      <xdr:spPr>
        <a:xfrm>
          <a:off x="0" y="278556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946</xdr:row>
      <xdr:rowOff>0</xdr:rowOff>
    </xdr:from>
    <xdr:ext cx="184731" cy="309913"/>
    <xdr:sp macro="" textlink="">
      <xdr:nvSpPr>
        <xdr:cNvPr id="1942" name="1941 CuadroTexto"/>
        <xdr:cNvSpPr txBox="1"/>
      </xdr:nvSpPr>
      <xdr:spPr>
        <a:xfrm>
          <a:off x="0" y="278922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946</xdr:row>
      <xdr:rowOff>0</xdr:rowOff>
    </xdr:from>
    <xdr:ext cx="184731" cy="309913"/>
    <xdr:sp macro="" textlink="">
      <xdr:nvSpPr>
        <xdr:cNvPr id="1943" name="1 CuadroTexto"/>
        <xdr:cNvSpPr txBox="1"/>
      </xdr:nvSpPr>
      <xdr:spPr>
        <a:xfrm>
          <a:off x="0" y="278922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950</xdr:row>
      <xdr:rowOff>0</xdr:rowOff>
    </xdr:from>
    <xdr:ext cx="184731" cy="291464"/>
    <xdr:sp macro="" textlink="">
      <xdr:nvSpPr>
        <xdr:cNvPr id="1944" name="1943 CuadroTexto"/>
        <xdr:cNvSpPr txBox="1"/>
      </xdr:nvSpPr>
      <xdr:spPr>
        <a:xfrm>
          <a:off x="0" y="280202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950</xdr:row>
      <xdr:rowOff>0</xdr:rowOff>
    </xdr:from>
    <xdr:ext cx="184731" cy="291464"/>
    <xdr:sp macro="" textlink="">
      <xdr:nvSpPr>
        <xdr:cNvPr id="1945" name="1 CuadroTexto"/>
        <xdr:cNvSpPr txBox="1"/>
      </xdr:nvSpPr>
      <xdr:spPr>
        <a:xfrm>
          <a:off x="0" y="280202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951</xdr:row>
      <xdr:rowOff>0</xdr:rowOff>
    </xdr:from>
    <xdr:ext cx="184731" cy="400619"/>
    <xdr:sp macro="" textlink="">
      <xdr:nvSpPr>
        <xdr:cNvPr id="1946" name="1945 CuadroTexto"/>
        <xdr:cNvSpPr txBox="1"/>
      </xdr:nvSpPr>
      <xdr:spPr>
        <a:xfrm>
          <a:off x="0" y="28056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951</xdr:row>
      <xdr:rowOff>0</xdr:rowOff>
    </xdr:from>
    <xdr:ext cx="184731" cy="400619"/>
    <xdr:sp macro="" textlink="">
      <xdr:nvSpPr>
        <xdr:cNvPr id="1947" name="1 CuadroTexto"/>
        <xdr:cNvSpPr txBox="1"/>
      </xdr:nvSpPr>
      <xdr:spPr>
        <a:xfrm>
          <a:off x="0" y="28056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959</xdr:row>
      <xdr:rowOff>0</xdr:rowOff>
    </xdr:from>
    <xdr:ext cx="184731" cy="264560"/>
    <xdr:sp macro="" textlink="">
      <xdr:nvSpPr>
        <xdr:cNvPr id="1948" name="194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959</xdr:row>
      <xdr:rowOff>0</xdr:rowOff>
    </xdr:from>
    <xdr:ext cx="184731" cy="264560"/>
    <xdr:sp macro="" textlink="">
      <xdr:nvSpPr>
        <xdr:cNvPr id="194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960</xdr:row>
      <xdr:rowOff>0</xdr:rowOff>
    </xdr:from>
    <xdr:ext cx="184731" cy="264560"/>
    <xdr:sp macro="" textlink="">
      <xdr:nvSpPr>
        <xdr:cNvPr id="1950" name="194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960</xdr:row>
      <xdr:rowOff>0</xdr:rowOff>
    </xdr:from>
    <xdr:ext cx="184731" cy="264560"/>
    <xdr:sp macro="" textlink="">
      <xdr:nvSpPr>
        <xdr:cNvPr id="195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964</xdr:row>
      <xdr:rowOff>0</xdr:rowOff>
    </xdr:from>
    <xdr:ext cx="184731" cy="400619"/>
    <xdr:sp macro="" textlink="">
      <xdr:nvSpPr>
        <xdr:cNvPr id="1952" name="1951 CuadroTexto"/>
        <xdr:cNvSpPr txBox="1"/>
      </xdr:nvSpPr>
      <xdr:spPr>
        <a:xfrm>
          <a:off x="0" y="28422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964</xdr:row>
      <xdr:rowOff>0</xdr:rowOff>
    </xdr:from>
    <xdr:ext cx="184731" cy="400619"/>
    <xdr:sp macro="" textlink="">
      <xdr:nvSpPr>
        <xdr:cNvPr id="1953" name="1 CuadroTexto"/>
        <xdr:cNvSpPr txBox="1"/>
      </xdr:nvSpPr>
      <xdr:spPr>
        <a:xfrm>
          <a:off x="0" y="28422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965</xdr:row>
      <xdr:rowOff>0</xdr:rowOff>
    </xdr:from>
    <xdr:ext cx="184731" cy="400619"/>
    <xdr:sp macro="" textlink="">
      <xdr:nvSpPr>
        <xdr:cNvPr id="1954" name="1953 CuadroTexto"/>
        <xdr:cNvSpPr txBox="1"/>
      </xdr:nvSpPr>
      <xdr:spPr>
        <a:xfrm>
          <a:off x="0" y="284591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965</xdr:row>
      <xdr:rowOff>0</xdr:rowOff>
    </xdr:from>
    <xdr:ext cx="184731" cy="400619"/>
    <xdr:sp macro="" textlink="">
      <xdr:nvSpPr>
        <xdr:cNvPr id="1955" name="1 CuadroTexto"/>
        <xdr:cNvSpPr txBox="1"/>
      </xdr:nvSpPr>
      <xdr:spPr>
        <a:xfrm>
          <a:off x="0" y="284591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951</xdr:row>
      <xdr:rowOff>0</xdr:rowOff>
    </xdr:from>
    <xdr:ext cx="184731" cy="400619"/>
    <xdr:sp macro="" textlink="">
      <xdr:nvSpPr>
        <xdr:cNvPr id="1956" name="1955 CuadroTexto"/>
        <xdr:cNvSpPr txBox="1"/>
      </xdr:nvSpPr>
      <xdr:spPr>
        <a:xfrm>
          <a:off x="0" y="28056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951</xdr:row>
      <xdr:rowOff>0</xdr:rowOff>
    </xdr:from>
    <xdr:ext cx="184731" cy="400619"/>
    <xdr:sp macro="" textlink="">
      <xdr:nvSpPr>
        <xdr:cNvPr id="1957" name="1 CuadroTexto"/>
        <xdr:cNvSpPr txBox="1"/>
      </xdr:nvSpPr>
      <xdr:spPr>
        <a:xfrm>
          <a:off x="0" y="28056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952</xdr:row>
      <xdr:rowOff>0</xdr:rowOff>
    </xdr:from>
    <xdr:ext cx="184731" cy="400619"/>
    <xdr:sp macro="" textlink="">
      <xdr:nvSpPr>
        <xdr:cNvPr id="1958" name="1957 CuadroTexto"/>
        <xdr:cNvSpPr txBox="1"/>
      </xdr:nvSpPr>
      <xdr:spPr>
        <a:xfrm>
          <a:off x="0" y="28111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952</xdr:row>
      <xdr:rowOff>0</xdr:rowOff>
    </xdr:from>
    <xdr:ext cx="184731" cy="400619"/>
    <xdr:sp macro="" textlink="">
      <xdr:nvSpPr>
        <xdr:cNvPr id="1959" name="1 CuadroTexto"/>
        <xdr:cNvSpPr txBox="1"/>
      </xdr:nvSpPr>
      <xdr:spPr>
        <a:xfrm>
          <a:off x="0" y="28111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957</xdr:row>
      <xdr:rowOff>0</xdr:rowOff>
    </xdr:from>
    <xdr:ext cx="184731" cy="309913"/>
    <xdr:sp macro="" textlink="">
      <xdr:nvSpPr>
        <xdr:cNvPr id="1960" name="195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957</xdr:row>
      <xdr:rowOff>0</xdr:rowOff>
    </xdr:from>
    <xdr:ext cx="184731" cy="309913"/>
    <xdr:sp macro="" textlink="">
      <xdr:nvSpPr>
        <xdr:cNvPr id="196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958</xdr:row>
      <xdr:rowOff>0</xdr:rowOff>
    </xdr:from>
    <xdr:ext cx="184731" cy="400619"/>
    <xdr:sp macro="" textlink="">
      <xdr:nvSpPr>
        <xdr:cNvPr id="1962" name="1961 CuadroTexto"/>
        <xdr:cNvSpPr txBox="1"/>
      </xdr:nvSpPr>
      <xdr:spPr>
        <a:xfrm>
          <a:off x="0" y="28258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958</xdr:row>
      <xdr:rowOff>0</xdr:rowOff>
    </xdr:from>
    <xdr:ext cx="184731" cy="400619"/>
    <xdr:sp macro="" textlink="">
      <xdr:nvSpPr>
        <xdr:cNvPr id="1963" name="1 CuadroTexto"/>
        <xdr:cNvSpPr txBox="1"/>
      </xdr:nvSpPr>
      <xdr:spPr>
        <a:xfrm>
          <a:off x="0" y="28258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965</xdr:row>
      <xdr:rowOff>0</xdr:rowOff>
    </xdr:from>
    <xdr:ext cx="184731" cy="400619"/>
    <xdr:sp macro="" textlink="">
      <xdr:nvSpPr>
        <xdr:cNvPr id="1964" name="1963 CuadroTexto"/>
        <xdr:cNvSpPr txBox="1"/>
      </xdr:nvSpPr>
      <xdr:spPr>
        <a:xfrm>
          <a:off x="0" y="284591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965</xdr:row>
      <xdr:rowOff>0</xdr:rowOff>
    </xdr:from>
    <xdr:ext cx="184731" cy="400619"/>
    <xdr:sp macro="" textlink="">
      <xdr:nvSpPr>
        <xdr:cNvPr id="1965" name="1 CuadroTexto"/>
        <xdr:cNvSpPr txBox="1"/>
      </xdr:nvSpPr>
      <xdr:spPr>
        <a:xfrm>
          <a:off x="0" y="284591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966</xdr:row>
      <xdr:rowOff>0</xdr:rowOff>
    </xdr:from>
    <xdr:ext cx="184731" cy="400619"/>
    <xdr:sp macro="" textlink="">
      <xdr:nvSpPr>
        <xdr:cNvPr id="1966" name="1965 CuadroTexto"/>
        <xdr:cNvSpPr txBox="1"/>
      </xdr:nvSpPr>
      <xdr:spPr>
        <a:xfrm>
          <a:off x="0" y="28495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966</xdr:row>
      <xdr:rowOff>0</xdr:rowOff>
    </xdr:from>
    <xdr:ext cx="184731" cy="400619"/>
    <xdr:sp macro="" textlink="">
      <xdr:nvSpPr>
        <xdr:cNvPr id="1967" name="1 CuadroTexto"/>
        <xdr:cNvSpPr txBox="1"/>
      </xdr:nvSpPr>
      <xdr:spPr>
        <a:xfrm>
          <a:off x="0" y="28495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309913"/>
    <xdr:sp macro="" textlink="">
      <xdr:nvSpPr>
        <xdr:cNvPr id="1968" name="1967 CuadroTexto"/>
        <xdr:cNvSpPr txBox="1"/>
      </xdr:nvSpPr>
      <xdr:spPr>
        <a:xfrm>
          <a:off x="0" y="286237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970</xdr:row>
      <xdr:rowOff>0</xdr:rowOff>
    </xdr:from>
    <xdr:ext cx="184731" cy="309913"/>
    <xdr:sp macro="" textlink="">
      <xdr:nvSpPr>
        <xdr:cNvPr id="1969" name="1 CuadroTexto"/>
        <xdr:cNvSpPr txBox="1"/>
      </xdr:nvSpPr>
      <xdr:spPr>
        <a:xfrm>
          <a:off x="0" y="286237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971</xdr:row>
      <xdr:rowOff>0</xdr:rowOff>
    </xdr:from>
    <xdr:ext cx="184731" cy="400619"/>
    <xdr:sp macro="" textlink="">
      <xdr:nvSpPr>
        <xdr:cNvPr id="1970" name="1969 CuadroTexto"/>
        <xdr:cNvSpPr txBox="1"/>
      </xdr:nvSpPr>
      <xdr:spPr>
        <a:xfrm>
          <a:off x="0" y="286603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971</xdr:row>
      <xdr:rowOff>0</xdr:rowOff>
    </xdr:from>
    <xdr:ext cx="184731" cy="400619"/>
    <xdr:sp macro="" textlink="">
      <xdr:nvSpPr>
        <xdr:cNvPr id="1971" name="1 CuadroTexto"/>
        <xdr:cNvSpPr txBox="1"/>
      </xdr:nvSpPr>
      <xdr:spPr>
        <a:xfrm>
          <a:off x="0" y="286603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972</xdr:row>
      <xdr:rowOff>0</xdr:rowOff>
    </xdr:from>
    <xdr:ext cx="184731" cy="264560"/>
    <xdr:sp macro="" textlink="">
      <xdr:nvSpPr>
        <xdr:cNvPr id="1972" name="1971 CuadroTexto"/>
        <xdr:cNvSpPr txBox="1"/>
      </xdr:nvSpPr>
      <xdr:spPr>
        <a:xfrm>
          <a:off x="0" y="28696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972</xdr:row>
      <xdr:rowOff>0</xdr:rowOff>
    </xdr:from>
    <xdr:ext cx="184731" cy="264560"/>
    <xdr:sp macro="" textlink="">
      <xdr:nvSpPr>
        <xdr:cNvPr id="1973" name="1 CuadroTexto"/>
        <xdr:cNvSpPr txBox="1"/>
      </xdr:nvSpPr>
      <xdr:spPr>
        <a:xfrm>
          <a:off x="0" y="28696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973</xdr:row>
      <xdr:rowOff>0</xdr:rowOff>
    </xdr:from>
    <xdr:ext cx="184731" cy="264560"/>
    <xdr:sp macro="" textlink="">
      <xdr:nvSpPr>
        <xdr:cNvPr id="1974" name="197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973</xdr:row>
      <xdr:rowOff>0</xdr:rowOff>
    </xdr:from>
    <xdr:ext cx="184731" cy="264560"/>
    <xdr:sp macro="" textlink="">
      <xdr:nvSpPr>
        <xdr:cNvPr id="197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1976" name="197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197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1978" name="197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197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982</xdr:row>
      <xdr:rowOff>0</xdr:rowOff>
    </xdr:from>
    <xdr:ext cx="184731" cy="264560"/>
    <xdr:sp macro="" textlink="">
      <xdr:nvSpPr>
        <xdr:cNvPr id="1980" name="197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982</xdr:row>
      <xdr:rowOff>0</xdr:rowOff>
    </xdr:from>
    <xdr:ext cx="184731" cy="264560"/>
    <xdr:sp macro="" textlink="">
      <xdr:nvSpPr>
        <xdr:cNvPr id="198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983</xdr:row>
      <xdr:rowOff>0</xdr:rowOff>
    </xdr:from>
    <xdr:ext cx="184731" cy="264560"/>
    <xdr:sp macro="" textlink="">
      <xdr:nvSpPr>
        <xdr:cNvPr id="1982" name="198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983</xdr:row>
      <xdr:rowOff>0</xdr:rowOff>
    </xdr:from>
    <xdr:ext cx="184731" cy="264560"/>
    <xdr:sp macro="" textlink="">
      <xdr:nvSpPr>
        <xdr:cNvPr id="198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1984" name="198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987</xdr:row>
      <xdr:rowOff>0</xdr:rowOff>
    </xdr:from>
    <xdr:ext cx="184731" cy="264560"/>
    <xdr:sp macro="" textlink="">
      <xdr:nvSpPr>
        <xdr:cNvPr id="198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988</xdr:row>
      <xdr:rowOff>0</xdr:rowOff>
    </xdr:from>
    <xdr:ext cx="184731" cy="264560"/>
    <xdr:sp macro="" textlink="">
      <xdr:nvSpPr>
        <xdr:cNvPr id="1986" name="198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988</xdr:row>
      <xdr:rowOff>0</xdr:rowOff>
    </xdr:from>
    <xdr:ext cx="184731" cy="264560"/>
    <xdr:sp macro="" textlink="">
      <xdr:nvSpPr>
        <xdr:cNvPr id="198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959</xdr:row>
      <xdr:rowOff>0</xdr:rowOff>
    </xdr:from>
    <xdr:ext cx="184731" cy="264560"/>
    <xdr:sp macro="" textlink="">
      <xdr:nvSpPr>
        <xdr:cNvPr id="1988" name="198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959</xdr:row>
      <xdr:rowOff>0</xdr:rowOff>
    </xdr:from>
    <xdr:ext cx="184731" cy="264560"/>
    <xdr:sp macro="" textlink="">
      <xdr:nvSpPr>
        <xdr:cNvPr id="198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960</xdr:row>
      <xdr:rowOff>0</xdr:rowOff>
    </xdr:from>
    <xdr:ext cx="184731" cy="264560"/>
    <xdr:sp macro="" textlink="">
      <xdr:nvSpPr>
        <xdr:cNvPr id="1990" name="198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960</xdr:row>
      <xdr:rowOff>0</xdr:rowOff>
    </xdr:from>
    <xdr:ext cx="184731" cy="264560"/>
    <xdr:sp macro="" textlink="">
      <xdr:nvSpPr>
        <xdr:cNvPr id="199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964</xdr:row>
      <xdr:rowOff>0</xdr:rowOff>
    </xdr:from>
    <xdr:ext cx="184731" cy="400619"/>
    <xdr:sp macro="" textlink="">
      <xdr:nvSpPr>
        <xdr:cNvPr id="1992" name="1991 CuadroTexto"/>
        <xdr:cNvSpPr txBox="1"/>
      </xdr:nvSpPr>
      <xdr:spPr>
        <a:xfrm>
          <a:off x="0" y="28422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964</xdr:row>
      <xdr:rowOff>0</xdr:rowOff>
    </xdr:from>
    <xdr:ext cx="184731" cy="400619"/>
    <xdr:sp macro="" textlink="">
      <xdr:nvSpPr>
        <xdr:cNvPr id="1993" name="1 CuadroTexto"/>
        <xdr:cNvSpPr txBox="1"/>
      </xdr:nvSpPr>
      <xdr:spPr>
        <a:xfrm>
          <a:off x="0" y="28422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965</xdr:row>
      <xdr:rowOff>0</xdr:rowOff>
    </xdr:from>
    <xdr:ext cx="184731" cy="400619"/>
    <xdr:sp macro="" textlink="">
      <xdr:nvSpPr>
        <xdr:cNvPr id="1994" name="1993 CuadroTexto"/>
        <xdr:cNvSpPr txBox="1"/>
      </xdr:nvSpPr>
      <xdr:spPr>
        <a:xfrm>
          <a:off x="0" y="284591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965</xdr:row>
      <xdr:rowOff>0</xdr:rowOff>
    </xdr:from>
    <xdr:ext cx="184731" cy="400619"/>
    <xdr:sp macro="" textlink="">
      <xdr:nvSpPr>
        <xdr:cNvPr id="1995" name="1 CuadroTexto"/>
        <xdr:cNvSpPr txBox="1"/>
      </xdr:nvSpPr>
      <xdr:spPr>
        <a:xfrm>
          <a:off x="0" y="284591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972</xdr:row>
      <xdr:rowOff>0</xdr:rowOff>
    </xdr:from>
    <xdr:ext cx="184731" cy="264560"/>
    <xdr:sp macro="" textlink="">
      <xdr:nvSpPr>
        <xdr:cNvPr id="1996" name="1995 CuadroTexto"/>
        <xdr:cNvSpPr txBox="1"/>
      </xdr:nvSpPr>
      <xdr:spPr>
        <a:xfrm>
          <a:off x="0" y="28696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972</xdr:row>
      <xdr:rowOff>0</xdr:rowOff>
    </xdr:from>
    <xdr:ext cx="184731" cy="264560"/>
    <xdr:sp macro="" textlink="">
      <xdr:nvSpPr>
        <xdr:cNvPr id="1997" name="1 CuadroTexto"/>
        <xdr:cNvSpPr txBox="1"/>
      </xdr:nvSpPr>
      <xdr:spPr>
        <a:xfrm>
          <a:off x="0" y="28696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973</xdr:row>
      <xdr:rowOff>0</xdr:rowOff>
    </xdr:from>
    <xdr:ext cx="184731" cy="264560"/>
    <xdr:sp macro="" textlink="">
      <xdr:nvSpPr>
        <xdr:cNvPr id="1998" name="199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973</xdr:row>
      <xdr:rowOff>0</xdr:rowOff>
    </xdr:from>
    <xdr:ext cx="184731" cy="264560"/>
    <xdr:sp macro="" textlink="">
      <xdr:nvSpPr>
        <xdr:cNvPr id="199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2000" name="199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200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2002" name="200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200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2004" name="2003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976</xdr:row>
      <xdr:rowOff>0</xdr:rowOff>
    </xdr:from>
    <xdr:ext cx="184731" cy="264560"/>
    <xdr:sp macro="" textlink="">
      <xdr:nvSpPr>
        <xdr:cNvPr id="2005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2006" name="200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977</xdr:row>
      <xdr:rowOff>0</xdr:rowOff>
    </xdr:from>
    <xdr:ext cx="184731" cy="264560"/>
    <xdr:sp macro="" textlink="">
      <xdr:nvSpPr>
        <xdr:cNvPr id="200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2008" name="200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981</xdr:row>
      <xdr:rowOff>0</xdr:rowOff>
    </xdr:from>
    <xdr:ext cx="184731" cy="264560"/>
    <xdr:sp macro="" textlink="">
      <xdr:nvSpPr>
        <xdr:cNvPr id="200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982</xdr:row>
      <xdr:rowOff>0</xdr:rowOff>
    </xdr:from>
    <xdr:ext cx="184731" cy="264560"/>
    <xdr:sp macro="" textlink="">
      <xdr:nvSpPr>
        <xdr:cNvPr id="2010" name="2009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982</xdr:row>
      <xdr:rowOff>0</xdr:rowOff>
    </xdr:from>
    <xdr:ext cx="184731" cy="264560"/>
    <xdr:sp macro="" textlink="">
      <xdr:nvSpPr>
        <xdr:cNvPr id="2011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989</xdr:row>
      <xdr:rowOff>0</xdr:rowOff>
    </xdr:from>
    <xdr:ext cx="184731" cy="347707"/>
    <xdr:sp macro="" textlink="">
      <xdr:nvSpPr>
        <xdr:cNvPr id="2012" name="201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989</xdr:row>
      <xdr:rowOff>0</xdr:rowOff>
    </xdr:from>
    <xdr:ext cx="184731" cy="347707"/>
    <xdr:sp macro="" textlink="">
      <xdr:nvSpPr>
        <xdr:cNvPr id="2013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2014" name="2013 CuadroTexto"/>
        <xdr:cNvSpPr txBox="1"/>
      </xdr:nvSpPr>
      <xdr:spPr>
        <a:xfrm>
          <a:off x="0" y="290443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990</xdr:row>
      <xdr:rowOff>0</xdr:rowOff>
    </xdr:from>
    <xdr:ext cx="184731" cy="264560"/>
    <xdr:sp macro="" textlink="">
      <xdr:nvSpPr>
        <xdr:cNvPr id="2015" name="1 CuadroTexto"/>
        <xdr:cNvSpPr txBox="1"/>
      </xdr:nvSpPr>
      <xdr:spPr>
        <a:xfrm>
          <a:off x="0" y="290443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2016" name="2015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994</xdr:row>
      <xdr:rowOff>0</xdr:rowOff>
    </xdr:from>
    <xdr:ext cx="184731" cy="264560"/>
    <xdr:sp macro="" textlink="">
      <xdr:nvSpPr>
        <xdr:cNvPr id="2017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995</xdr:row>
      <xdr:rowOff>0</xdr:rowOff>
    </xdr:from>
    <xdr:ext cx="184731" cy="347707"/>
    <xdr:sp macro="" textlink="">
      <xdr:nvSpPr>
        <xdr:cNvPr id="2018" name="2017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995</xdr:row>
      <xdr:rowOff>0</xdr:rowOff>
    </xdr:from>
    <xdr:ext cx="184731" cy="347707"/>
    <xdr:sp macro="" textlink="">
      <xdr:nvSpPr>
        <xdr:cNvPr id="2019" name="1 CuadroTexto"/>
        <xdr:cNvSpPr txBox="1"/>
      </xdr:nvSpPr>
      <xdr:spPr>
        <a:xfrm>
          <a:off x="11525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1080</xdr:row>
      <xdr:rowOff>0</xdr:rowOff>
    </xdr:from>
    <xdr:ext cx="184731" cy="309913"/>
    <xdr:sp macro="" textlink="">
      <xdr:nvSpPr>
        <xdr:cNvPr id="2020" name="2019 CuadroTexto"/>
        <xdr:cNvSpPr txBox="1"/>
      </xdr:nvSpPr>
      <xdr:spPr>
        <a:xfrm>
          <a:off x="0" y="315681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1080</xdr:row>
      <xdr:rowOff>0</xdr:rowOff>
    </xdr:from>
    <xdr:ext cx="184731" cy="309913"/>
    <xdr:sp macro="" textlink="">
      <xdr:nvSpPr>
        <xdr:cNvPr id="2021" name="1 CuadroTexto"/>
        <xdr:cNvSpPr txBox="1"/>
      </xdr:nvSpPr>
      <xdr:spPr>
        <a:xfrm>
          <a:off x="0" y="315681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1081</xdr:row>
      <xdr:rowOff>0</xdr:rowOff>
    </xdr:from>
    <xdr:ext cx="184731" cy="400619"/>
    <xdr:sp macro="" textlink="">
      <xdr:nvSpPr>
        <xdr:cNvPr id="2022" name="2021 CuadroTexto"/>
        <xdr:cNvSpPr txBox="1"/>
      </xdr:nvSpPr>
      <xdr:spPr>
        <a:xfrm>
          <a:off x="0" y="316047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1081</xdr:row>
      <xdr:rowOff>0</xdr:rowOff>
    </xdr:from>
    <xdr:ext cx="184731" cy="400619"/>
    <xdr:sp macro="" textlink="">
      <xdr:nvSpPr>
        <xdr:cNvPr id="2023" name="1 CuadroTexto"/>
        <xdr:cNvSpPr txBox="1"/>
      </xdr:nvSpPr>
      <xdr:spPr>
        <a:xfrm>
          <a:off x="0" y="316047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1082</xdr:row>
      <xdr:rowOff>0</xdr:rowOff>
    </xdr:from>
    <xdr:ext cx="184731" cy="400619"/>
    <xdr:sp macro="" textlink="">
      <xdr:nvSpPr>
        <xdr:cNvPr id="2024" name="2023 CuadroTexto"/>
        <xdr:cNvSpPr txBox="1"/>
      </xdr:nvSpPr>
      <xdr:spPr>
        <a:xfrm>
          <a:off x="0" y="31641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1082</xdr:row>
      <xdr:rowOff>0</xdr:rowOff>
    </xdr:from>
    <xdr:ext cx="184731" cy="400619"/>
    <xdr:sp macro="" textlink="">
      <xdr:nvSpPr>
        <xdr:cNvPr id="2025" name="1 CuadroTexto"/>
        <xdr:cNvSpPr txBox="1"/>
      </xdr:nvSpPr>
      <xdr:spPr>
        <a:xfrm>
          <a:off x="0" y="31641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C00000"/>
  </sheetPr>
  <dimension ref="A1:G1494"/>
  <sheetViews>
    <sheetView tabSelected="1" zoomScaleNormal="100" workbookViewId="0">
      <selection activeCell="H9" sqref="H9"/>
    </sheetView>
  </sheetViews>
  <sheetFormatPr baseColWidth="10" defaultColWidth="9.140625" defaultRowHeight="15" x14ac:dyDescent="0.25"/>
  <cols>
    <col min="1" max="1" width="44" style="70" customWidth="1"/>
    <col min="2" max="2" width="18.42578125" style="70" customWidth="1"/>
    <col min="3" max="3" width="21.7109375" style="70" customWidth="1"/>
    <col min="4" max="4" width="11" style="70" customWidth="1"/>
  </cols>
  <sheetData>
    <row r="1" spans="1:4" ht="25.5" x14ac:dyDescent="0.25">
      <c r="A1" s="38" t="s">
        <v>260</v>
      </c>
      <c r="B1" s="39" t="s">
        <v>75</v>
      </c>
      <c r="C1" s="38" t="s">
        <v>259</v>
      </c>
      <c r="D1" s="40" t="s">
        <v>11</v>
      </c>
    </row>
    <row r="2" spans="1:4" x14ac:dyDescent="0.25">
      <c r="A2" s="41" t="s">
        <v>10</v>
      </c>
      <c r="B2" s="42">
        <v>3009656147.71</v>
      </c>
      <c r="C2" s="43"/>
      <c r="D2" s="44"/>
    </row>
    <row r="3" spans="1:4" x14ac:dyDescent="0.25">
      <c r="A3" s="45" t="s">
        <v>1167</v>
      </c>
      <c r="B3" s="46">
        <f>SUM(B4:B13)</f>
        <v>21766424.48</v>
      </c>
      <c r="C3" s="46" t="s">
        <v>9</v>
      </c>
      <c r="D3" s="47"/>
    </row>
    <row r="4" spans="1:4" x14ac:dyDescent="0.25">
      <c r="A4" s="13" t="s">
        <v>205</v>
      </c>
      <c r="B4" s="21">
        <v>4115.59</v>
      </c>
      <c r="C4" s="13"/>
      <c r="D4" s="14">
        <v>42528</v>
      </c>
    </row>
    <row r="5" spans="1:4" x14ac:dyDescent="0.25">
      <c r="A5" s="13" t="s">
        <v>205</v>
      </c>
      <c r="B5" s="21">
        <v>3881.96</v>
      </c>
      <c r="C5" s="13"/>
      <c r="D5" s="14">
        <v>42528</v>
      </c>
    </row>
    <row r="6" spans="1:4" x14ac:dyDescent="0.25">
      <c r="A6" s="13" t="s">
        <v>136</v>
      </c>
      <c r="B6" s="35">
        <v>3800.65</v>
      </c>
      <c r="C6" s="35" t="s">
        <v>952</v>
      </c>
      <c r="D6" s="32">
        <v>42566</v>
      </c>
    </row>
    <row r="7" spans="1:4" s="31" customFormat="1" x14ac:dyDescent="0.25">
      <c r="A7" s="13" t="s">
        <v>299</v>
      </c>
      <c r="B7" s="21">
        <v>2323553.81</v>
      </c>
      <c r="C7" s="13" t="s">
        <v>971</v>
      </c>
      <c r="D7" s="14">
        <v>42660</v>
      </c>
    </row>
    <row r="8" spans="1:4" s="31" customFormat="1" x14ac:dyDescent="0.25">
      <c r="A8" s="13" t="s">
        <v>136</v>
      </c>
      <c r="B8" s="35">
        <v>1500341.87</v>
      </c>
      <c r="C8" s="33" t="s">
        <v>996</v>
      </c>
      <c r="D8" s="32">
        <v>42667</v>
      </c>
    </row>
    <row r="9" spans="1:4" s="31" customFormat="1" x14ac:dyDescent="0.25">
      <c r="A9" s="13" t="s">
        <v>299</v>
      </c>
      <c r="B9" s="35">
        <v>3921563.25</v>
      </c>
      <c r="C9" s="33" t="s">
        <v>1028</v>
      </c>
      <c r="D9" s="32">
        <v>42664</v>
      </c>
    </row>
    <row r="10" spans="1:4" s="31" customFormat="1" x14ac:dyDescent="0.25">
      <c r="A10" s="13" t="s">
        <v>299</v>
      </c>
      <c r="B10" s="35">
        <v>1352817.37</v>
      </c>
      <c r="C10" s="33" t="s">
        <v>997</v>
      </c>
      <c r="D10" s="32">
        <v>42667</v>
      </c>
    </row>
    <row r="11" spans="1:4" s="31" customFormat="1" x14ac:dyDescent="0.25">
      <c r="A11" s="13" t="s">
        <v>299</v>
      </c>
      <c r="B11" s="35">
        <v>12651923.66</v>
      </c>
      <c r="C11" s="33" t="s">
        <v>998</v>
      </c>
      <c r="D11" s="32">
        <v>42664</v>
      </c>
    </row>
    <row r="12" spans="1:4" s="31" customFormat="1" x14ac:dyDescent="0.25">
      <c r="A12" s="13" t="s">
        <v>136</v>
      </c>
      <c r="B12" s="35">
        <v>4426.32</v>
      </c>
      <c r="C12" s="33" t="s">
        <v>995</v>
      </c>
      <c r="D12" s="32">
        <v>42667</v>
      </c>
    </row>
    <row r="13" spans="1:4" x14ac:dyDescent="0.25">
      <c r="A13" s="13"/>
      <c r="B13" s="35"/>
      <c r="C13" s="33"/>
      <c r="D13" s="32"/>
    </row>
    <row r="14" spans="1:4" x14ac:dyDescent="0.25">
      <c r="A14" s="45" t="s">
        <v>111</v>
      </c>
      <c r="B14" s="46">
        <f>SUM(B15:B26)</f>
        <v>18142722.18</v>
      </c>
      <c r="C14" s="48"/>
      <c r="D14" s="47"/>
    </row>
    <row r="15" spans="1:4" x14ac:dyDescent="0.25">
      <c r="A15" s="13" t="s">
        <v>205</v>
      </c>
      <c r="B15" s="35">
        <v>3707.82</v>
      </c>
      <c r="C15" s="33"/>
      <c r="D15" s="32">
        <v>42513</v>
      </c>
    </row>
    <row r="16" spans="1:4" x14ac:dyDescent="0.25">
      <c r="A16" s="13" t="s">
        <v>205</v>
      </c>
      <c r="B16" s="35">
        <v>3754.65</v>
      </c>
      <c r="C16" s="49" t="s">
        <v>582</v>
      </c>
      <c r="D16" s="50">
        <v>42524</v>
      </c>
    </row>
    <row r="17" spans="1:5" x14ac:dyDescent="0.25">
      <c r="A17" s="13" t="s">
        <v>136</v>
      </c>
      <c r="B17" s="21">
        <v>1051673.82</v>
      </c>
      <c r="C17" s="24" t="s">
        <v>953</v>
      </c>
      <c r="D17" s="14">
        <v>42364</v>
      </c>
    </row>
    <row r="18" spans="1:5" x14ac:dyDescent="0.25">
      <c r="A18" s="13" t="s">
        <v>205</v>
      </c>
      <c r="B18" s="35">
        <v>4115.59</v>
      </c>
      <c r="C18" s="33"/>
      <c r="D18" s="32">
        <v>42528</v>
      </c>
    </row>
    <row r="19" spans="1:5" x14ac:dyDescent="0.25">
      <c r="A19" s="13" t="s">
        <v>205</v>
      </c>
      <c r="B19" s="35">
        <v>3881.96</v>
      </c>
      <c r="C19" s="33"/>
      <c r="D19" s="32">
        <v>42528</v>
      </c>
    </row>
    <row r="20" spans="1:5" x14ac:dyDescent="0.25">
      <c r="A20" s="13" t="s">
        <v>205</v>
      </c>
      <c r="B20" s="51">
        <v>2756.99</v>
      </c>
      <c r="C20" s="49" t="s">
        <v>954</v>
      </c>
      <c r="D20" s="50">
        <v>42605</v>
      </c>
    </row>
    <row r="21" spans="1:5" x14ac:dyDescent="0.25">
      <c r="A21" s="13" t="s">
        <v>205</v>
      </c>
      <c r="B21" s="35">
        <v>4143.12</v>
      </c>
      <c r="C21" s="33" t="s">
        <v>9</v>
      </c>
      <c r="D21" s="32">
        <v>42608</v>
      </c>
    </row>
    <row r="22" spans="1:5" x14ac:dyDescent="0.25">
      <c r="A22" s="13" t="s">
        <v>205</v>
      </c>
      <c r="B22" s="35">
        <v>4337.6899999999996</v>
      </c>
      <c r="C22" s="33" t="s">
        <v>9</v>
      </c>
      <c r="D22" s="32">
        <v>42613</v>
      </c>
    </row>
    <row r="23" spans="1:5" s="31" customFormat="1" x14ac:dyDescent="0.25">
      <c r="A23" s="13" t="s">
        <v>299</v>
      </c>
      <c r="B23" s="21">
        <v>36989.29</v>
      </c>
      <c r="C23" s="13" t="s">
        <v>971</v>
      </c>
      <c r="D23" s="14">
        <v>42660</v>
      </c>
      <c r="E23"/>
    </row>
    <row r="24" spans="1:5" x14ac:dyDescent="0.25">
      <c r="A24" s="13" t="s">
        <v>136</v>
      </c>
      <c r="B24" s="35">
        <v>7215393.6399999997</v>
      </c>
      <c r="C24" s="33" t="s">
        <v>977</v>
      </c>
      <c r="D24" s="32">
        <v>42662</v>
      </c>
      <c r="E24" s="31"/>
    </row>
    <row r="25" spans="1:5" s="31" customFormat="1" x14ac:dyDescent="0.25">
      <c r="A25" s="13" t="s">
        <v>136</v>
      </c>
      <c r="B25" s="35">
        <v>9811967.6099999994</v>
      </c>
      <c r="C25" s="33" t="s">
        <v>994</v>
      </c>
      <c r="D25" s="32">
        <v>42667</v>
      </c>
    </row>
    <row r="26" spans="1:5" x14ac:dyDescent="0.25">
      <c r="A26" s="52"/>
      <c r="B26" s="52"/>
      <c r="C26" s="52"/>
      <c r="D26" s="53"/>
    </row>
    <row r="27" spans="1:5" x14ac:dyDescent="0.25">
      <c r="A27" s="45" t="s">
        <v>1</v>
      </c>
      <c r="B27" s="46">
        <f>SUM(B28:B43)</f>
        <v>7397048.6499999985</v>
      </c>
      <c r="C27" s="46"/>
      <c r="D27" s="54"/>
    </row>
    <row r="28" spans="1:5" ht="60" x14ac:dyDescent="0.25">
      <c r="A28" s="36" t="s">
        <v>397</v>
      </c>
      <c r="B28" s="35">
        <v>780455.17</v>
      </c>
      <c r="C28" s="35" t="s">
        <v>398</v>
      </c>
      <c r="D28" s="32">
        <v>42448</v>
      </c>
    </row>
    <row r="29" spans="1:5" ht="30" x14ac:dyDescent="0.25">
      <c r="A29" s="36" t="s">
        <v>471</v>
      </c>
      <c r="B29" s="35">
        <v>483249.94</v>
      </c>
      <c r="C29" s="35" t="s">
        <v>472</v>
      </c>
      <c r="D29" s="32">
        <v>42556</v>
      </c>
    </row>
    <row r="30" spans="1:5" ht="30" x14ac:dyDescent="0.25">
      <c r="A30" s="36" t="s">
        <v>471</v>
      </c>
      <c r="B30" s="35">
        <v>458640.93</v>
      </c>
      <c r="C30" s="35" t="s">
        <v>473</v>
      </c>
      <c r="D30" s="32">
        <v>42556</v>
      </c>
    </row>
    <row r="31" spans="1:5" ht="30" x14ac:dyDescent="0.25">
      <c r="A31" s="36" t="s">
        <v>471</v>
      </c>
      <c r="B31" s="35">
        <v>313411.8</v>
      </c>
      <c r="C31" s="35" t="s">
        <v>474</v>
      </c>
      <c r="D31" s="32">
        <v>42549</v>
      </c>
    </row>
    <row r="32" spans="1:5" ht="30" x14ac:dyDescent="0.25">
      <c r="A32" s="36" t="s">
        <v>471</v>
      </c>
      <c r="B32" s="35">
        <v>524686.48</v>
      </c>
      <c r="C32" s="35" t="s">
        <v>475</v>
      </c>
      <c r="D32" s="32">
        <v>42549</v>
      </c>
    </row>
    <row r="33" spans="1:4" ht="30" x14ac:dyDescent="0.25">
      <c r="A33" s="36" t="s">
        <v>471</v>
      </c>
      <c r="B33" s="35">
        <v>540530.43000000005</v>
      </c>
      <c r="C33" s="35" t="s">
        <v>476</v>
      </c>
      <c r="D33" s="32">
        <v>42549</v>
      </c>
    </row>
    <row r="34" spans="1:4" ht="30" x14ac:dyDescent="0.25">
      <c r="A34" s="36" t="s">
        <v>471</v>
      </c>
      <c r="B34" s="35">
        <v>518977.62</v>
      </c>
      <c r="C34" s="35" t="s">
        <v>477</v>
      </c>
      <c r="D34" s="32">
        <v>42549</v>
      </c>
    </row>
    <row r="35" spans="1:4" ht="30" x14ac:dyDescent="0.25">
      <c r="A35" s="36" t="s">
        <v>471</v>
      </c>
      <c r="B35" s="35">
        <v>514699.79</v>
      </c>
      <c r="C35" s="35" t="s">
        <v>478</v>
      </c>
      <c r="D35" s="32">
        <v>42549</v>
      </c>
    </row>
    <row r="36" spans="1:4" x14ac:dyDescent="0.25">
      <c r="A36" s="36" t="s">
        <v>471</v>
      </c>
      <c r="B36" s="35">
        <v>451801.5</v>
      </c>
      <c r="C36" s="35" t="s">
        <v>414</v>
      </c>
      <c r="D36" s="32">
        <v>42549</v>
      </c>
    </row>
    <row r="37" spans="1:4" ht="30" x14ac:dyDescent="0.25">
      <c r="A37" s="36" t="s">
        <v>471</v>
      </c>
      <c r="B37" s="35">
        <v>397666.68</v>
      </c>
      <c r="C37" s="35" t="s">
        <v>479</v>
      </c>
      <c r="D37" s="32">
        <v>42550</v>
      </c>
    </row>
    <row r="38" spans="1:4" ht="30" x14ac:dyDescent="0.25">
      <c r="A38" s="36" t="s">
        <v>471</v>
      </c>
      <c r="B38" s="35">
        <v>338726.81</v>
      </c>
      <c r="C38" s="35" t="s">
        <v>480</v>
      </c>
      <c r="D38" s="32">
        <v>42550</v>
      </c>
    </row>
    <row r="39" spans="1:4" ht="30" x14ac:dyDescent="0.25">
      <c r="A39" s="36" t="s">
        <v>471</v>
      </c>
      <c r="B39" s="35">
        <v>400196.68</v>
      </c>
      <c r="C39" s="35" t="s">
        <v>481</v>
      </c>
      <c r="D39" s="32">
        <v>42550</v>
      </c>
    </row>
    <row r="40" spans="1:4" ht="30" x14ac:dyDescent="0.25">
      <c r="A40" s="36" t="s">
        <v>471</v>
      </c>
      <c r="B40" s="35">
        <v>386461.63</v>
      </c>
      <c r="C40" s="35" t="s">
        <v>482</v>
      </c>
      <c r="D40" s="32">
        <v>42550</v>
      </c>
    </row>
    <row r="41" spans="1:4" x14ac:dyDescent="0.25">
      <c r="A41" s="36" t="s">
        <v>471</v>
      </c>
      <c r="B41" s="35">
        <v>405058.72</v>
      </c>
      <c r="C41" s="35" t="s">
        <v>483</v>
      </c>
      <c r="D41" s="32">
        <v>42550</v>
      </c>
    </row>
    <row r="42" spans="1:4" ht="30" x14ac:dyDescent="0.25">
      <c r="A42" s="36" t="s">
        <v>471</v>
      </c>
      <c r="B42" s="35">
        <v>459174.88</v>
      </c>
      <c r="C42" s="35" t="s">
        <v>484</v>
      </c>
      <c r="D42" s="32">
        <v>42550</v>
      </c>
    </row>
    <row r="43" spans="1:4" ht="30" x14ac:dyDescent="0.25">
      <c r="A43" s="36" t="s">
        <v>471</v>
      </c>
      <c r="B43" s="35">
        <v>423309.59</v>
      </c>
      <c r="C43" s="35" t="s">
        <v>485</v>
      </c>
      <c r="D43" s="32">
        <v>42542</v>
      </c>
    </row>
    <row r="44" spans="1:4" x14ac:dyDescent="0.25">
      <c r="A44" s="52"/>
      <c r="B44" s="52"/>
      <c r="C44" s="52"/>
      <c r="D44" s="53"/>
    </row>
    <row r="45" spans="1:4" x14ac:dyDescent="0.25">
      <c r="A45" s="45" t="s">
        <v>2</v>
      </c>
      <c r="B45" s="46">
        <f>SUM(B46:B134)</f>
        <v>83548829.600000009</v>
      </c>
      <c r="C45" s="46"/>
      <c r="D45" s="54"/>
    </row>
    <row r="46" spans="1:4" x14ac:dyDescent="0.25">
      <c r="A46" s="36" t="s">
        <v>80</v>
      </c>
      <c r="B46" s="35">
        <v>99272</v>
      </c>
      <c r="C46" s="33"/>
      <c r="D46" s="32">
        <v>42193</v>
      </c>
    </row>
    <row r="47" spans="1:4" x14ac:dyDescent="0.25">
      <c r="A47" s="36" t="s">
        <v>80</v>
      </c>
      <c r="B47" s="35">
        <v>102786</v>
      </c>
      <c r="C47" s="33"/>
      <c r="D47" s="32">
        <v>42194</v>
      </c>
    </row>
    <row r="48" spans="1:4" x14ac:dyDescent="0.25">
      <c r="A48" s="36" t="s">
        <v>80</v>
      </c>
      <c r="B48" s="35">
        <v>103876</v>
      </c>
      <c r="C48" s="33"/>
      <c r="D48" s="32">
        <v>42236</v>
      </c>
    </row>
    <row r="49" spans="1:4" x14ac:dyDescent="0.25">
      <c r="A49" s="36" t="s">
        <v>80</v>
      </c>
      <c r="B49" s="35">
        <v>108755</v>
      </c>
      <c r="C49" s="33"/>
      <c r="D49" s="32">
        <v>42187</v>
      </c>
    </row>
    <row r="50" spans="1:4" x14ac:dyDescent="0.25">
      <c r="A50" s="36" t="s">
        <v>80</v>
      </c>
      <c r="B50" s="35">
        <v>108755</v>
      </c>
      <c r="C50" s="33"/>
      <c r="D50" s="32">
        <v>42194</v>
      </c>
    </row>
    <row r="51" spans="1:4" x14ac:dyDescent="0.25">
      <c r="A51" s="36" t="s">
        <v>80</v>
      </c>
      <c r="B51" s="35">
        <v>107814</v>
      </c>
      <c r="C51" s="33"/>
      <c r="D51" s="32">
        <v>42236</v>
      </c>
    </row>
    <row r="52" spans="1:4" x14ac:dyDescent="0.25">
      <c r="A52" s="36" t="s">
        <v>80</v>
      </c>
      <c r="B52" s="35">
        <v>109483</v>
      </c>
      <c r="C52" s="33"/>
      <c r="D52" s="32">
        <v>42236</v>
      </c>
    </row>
    <row r="53" spans="1:4" x14ac:dyDescent="0.25">
      <c r="A53" s="36" t="s">
        <v>80</v>
      </c>
      <c r="B53" s="35">
        <v>110624</v>
      </c>
      <c r="C53" s="33"/>
      <c r="D53" s="32">
        <v>42236</v>
      </c>
    </row>
    <row r="54" spans="1:4" x14ac:dyDescent="0.25">
      <c r="A54" s="36" t="s">
        <v>80</v>
      </c>
      <c r="B54" s="35">
        <v>112902</v>
      </c>
      <c r="C54" s="33"/>
      <c r="D54" s="32">
        <v>42377</v>
      </c>
    </row>
    <row r="55" spans="1:4" x14ac:dyDescent="0.25">
      <c r="A55" s="36" t="s">
        <v>80</v>
      </c>
      <c r="B55" s="35">
        <v>92305</v>
      </c>
      <c r="C55" s="33"/>
      <c r="D55" s="32">
        <v>42226</v>
      </c>
    </row>
    <row r="56" spans="1:4" x14ac:dyDescent="0.25">
      <c r="A56" s="36" t="s">
        <v>161</v>
      </c>
      <c r="B56" s="35">
        <v>41144</v>
      </c>
      <c r="C56" s="33"/>
      <c r="D56" s="32">
        <v>42369</v>
      </c>
    </row>
    <row r="57" spans="1:4" x14ac:dyDescent="0.25">
      <c r="A57" s="36" t="s">
        <v>161</v>
      </c>
      <c r="B57" s="35">
        <v>10945</v>
      </c>
      <c r="C57" s="33"/>
      <c r="D57" s="32">
        <v>42377</v>
      </c>
    </row>
    <row r="58" spans="1:4" x14ac:dyDescent="0.25">
      <c r="A58" s="36" t="s">
        <v>161</v>
      </c>
      <c r="B58" s="35">
        <v>36854</v>
      </c>
      <c r="C58" s="33"/>
      <c r="D58" s="32">
        <v>42369</v>
      </c>
    </row>
    <row r="59" spans="1:4" x14ac:dyDescent="0.25">
      <c r="A59" s="36" t="s">
        <v>161</v>
      </c>
      <c r="B59" s="35">
        <v>37997</v>
      </c>
      <c r="C59" s="33"/>
      <c r="D59" s="32">
        <v>42377</v>
      </c>
    </row>
    <row r="60" spans="1:4" x14ac:dyDescent="0.25">
      <c r="A60" s="36" t="s">
        <v>161</v>
      </c>
      <c r="B60" s="35">
        <v>39690</v>
      </c>
      <c r="C60" s="33"/>
      <c r="D60" s="32">
        <v>42377</v>
      </c>
    </row>
    <row r="61" spans="1:4" x14ac:dyDescent="0.25">
      <c r="A61" s="36" t="s">
        <v>161</v>
      </c>
      <c r="B61" s="35">
        <v>31115</v>
      </c>
      <c r="C61" s="33"/>
      <c r="D61" s="32">
        <v>42550</v>
      </c>
    </row>
    <row r="62" spans="1:4" x14ac:dyDescent="0.25">
      <c r="A62" s="36" t="s">
        <v>161</v>
      </c>
      <c r="B62" s="35">
        <v>41064</v>
      </c>
      <c r="C62" s="33"/>
      <c r="D62" s="32">
        <v>42377</v>
      </c>
    </row>
    <row r="63" spans="1:4" x14ac:dyDescent="0.25">
      <c r="A63" s="36" t="s">
        <v>161</v>
      </c>
      <c r="B63" s="35">
        <v>41337</v>
      </c>
      <c r="C63" s="33"/>
      <c r="D63" s="32">
        <v>42369</v>
      </c>
    </row>
    <row r="64" spans="1:4" x14ac:dyDescent="0.25">
      <c r="A64" s="36" t="s">
        <v>161</v>
      </c>
      <c r="B64" s="35">
        <v>9545</v>
      </c>
      <c r="C64" s="28"/>
      <c r="D64" s="32">
        <v>42552</v>
      </c>
    </row>
    <row r="65" spans="1:4" x14ac:dyDescent="0.25">
      <c r="A65" s="36" t="s">
        <v>161</v>
      </c>
      <c r="B65" s="35">
        <v>9645</v>
      </c>
      <c r="C65" s="28"/>
      <c r="D65" s="32">
        <v>42590</v>
      </c>
    </row>
    <row r="66" spans="1:4" x14ac:dyDescent="0.25">
      <c r="A66" s="36" t="s">
        <v>161</v>
      </c>
      <c r="B66" s="35">
        <v>9545</v>
      </c>
      <c r="C66" s="28"/>
      <c r="D66" s="32">
        <v>42590</v>
      </c>
    </row>
    <row r="67" spans="1:4" x14ac:dyDescent="0.25">
      <c r="A67" s="36" t="s">
        <v>161</v>
      </c>
      <c r="B67" s="35">
        <v>9545</v>
      </c>
      <c r="C67" s="28"/>
      <c r="D67" s="32">
        <v>42590</v>
      </c>
    </row>
    <row r="68" spans="1:4" ht="30" x14ac:dyDescent="0.25">
      <c r="A68" s="36" t="s">
        <v>1044</v>
      </c>
      <c r="B68" s="35">
        <v>1376542</v>
      </c>
      <c r="C68" s="33"/>
      <c r="D68" s="32">
        <v>41911</v>
      </c>
    </row>
    <row r="69" spans="1:4" ht="30" x14ac:dyDescent="0.25">
      <c r="A69" s="36" t="s">
        <v>1044</v>
      </c>
      <c r="B69" s="35">
        <v>1331593</v>
      </c>
      <c r="C69" s="33"/>
      <c r="D69" s="32">
        <v>42249</v>
      </c>
    </row>
    <row r="70" spans="1:4" ht="30" x14ac:dyDescent="0.25">
      <c r="A70" s="36" t="s">
        <v>1044</v>
      </c>
      <c r="B70" s="35">
        <v>543713</v>
      </c>
      <c r="C70" s="33"/>
      <c r="D70" s="32">
        <v>42550</v>
      </c>
    </row>
    <row r="71" spans="1:4" ht="30" x14ac:dyDescent="0.25">
      <c r="A71" s="36" t="s">
        <v>1044</v>
      </c>
      <c r="B71" s="35">
        <v>555991</v>
      </c>
      <c r="C71" s="33"/>
      <c r="D71" s="32">
        <v>42193</v>
      </c>
    </row>
    <row r="72" spans="1:4" ht="30" x14ac:dyDescent="0.25">
      <c r="A72" s="36" t="s">
        <v>1044</v>
      </c>
      <c r="B72" s="35">
        <v>1357810</v>
      </c>
      <c r="C72" s="33"/>
      <c r="D72" s="32">
        <v>42377</v>
      </c>
    </row>
    <row r="73" spans="1:4" ht="30" x14ac:dyDescent="0.25">
      <c r="A73" s="36" t="s">
        <v>1044</v>
      </c>
      <c r="B73" s="35">
        <v>548312</v>
      </c>
      <c r="C73" s="33"/>
      <c r="D73" s="32">
        <v>42194</v>
      </c>
    </row>
    <row r="74" spans="1:4" ht="30" x14ac:dyDescent="0.25">
      <c r="A74" s="36" t="s">
        <v>1044</v>
      </c>
      <c r="B74" s="35">
        <v>555521</v>
      </c>
      <c r="C74" s="33"/>
      <c r="D74" s="32">
        <v>42205</v>
      </c>
    </row>
    <row r="75" spans="1:4" ht="30" x14ac:dyDescent="0.25">
      <c r="A75" s="36" t="s">
        <v>1044</v>
      </c>
      <c r="B75" s="35">
        <v>1384963</v>
      </c>
      <c r="C75" s="33"/>
      <c r="D75" s="32">
        <v>42193</v>
      </c>
    </row>
    <row r="76" spans="1:4" ht="30" x14ac:dyDescent="0.25">
      <c r="A76" s="36" t="s">
        <v>1044</v>
      </c>
      <c r="B76" s="35">
        <v>564144</v>
      </c>
      <c r="C76" s="33"/>
      <c r="D76" s="32">
        <v>42194</v>
      </c>
    </row>
    <row r="77" spans="1:4" ht="30" x14ac:dyDescent="0.25">
      <c r="A77" s="36" t="s">
        <v>1044</v>
      </c>
      <c r="B77" s="35">
        <v>542623</v>
      </c>
      <c r="C77" s="33"/>
      <c r="D77" s="32">
        <v>42192</v>
      </c>
    </row>
    <row r="78" spans="1:4" ht="30" x14ac:dyDescent="0.25">
      <c r="A78" s="36" t="s">
        <v>1044</v>
      </c>
      <c r="B78" s="35">
        <v>1381615</v>
      </c>
      <c r="C78" s="33"/>
      <c r="D78" s="32">
        <v>42194</v>
      </c>
    </row>
    <row r="79" spans="1:4" ht="30" x14ac:dyDescent="0.25">
      <c r="A79" s="36" t="s">
        <v>1044</v>
      </c>
      <c r="B79" s="35">
        <v>550210</v>
      </c>
      <c r="C79" s="33"/>
      <c r="D79" s="32">
        <v>42193</v>
      </c>
    </row>
    <row r="80" spans="1:4" ht="30" x14ac:dyDescent="0.25">
      <c r="A80" s="36" t="s">
        <v>1044</v>
      </c>
      <c r="B80" s="35">
        <v>539828</v>
      </c>
      <c r="C80" s="33"/>
      <c r="D80" s="32">
        <v>42192</v>
      </c>
    </row>
    <row r="81" spans="1:4" ht="30" x14ac:dyDescent="0.25">
      <c r="A81" s="36" t="s">
        <v>1044</v>
      </c>
      <c r="B81" s="35">
        <v>1349579</v>
      </c>
      <c r="C81" s="33"/>
      <c r="D81" s="32">
        <v>42235</v>
      </c>
    </row>
    <row r="82" spans="1:4" ht="30" x14ac:dyDescent="0.25">
      <c r="A82" s="36" t="s">
        <v>1044</v>
      </c>
      <c r="B82" s="35">
        <v>549548</v>
      </c>
      <c r="C82" s="33"/>
      <c r="D82" s="32">
        <v>42235</v>
      </c>
    </row>
    <row r="83" spans="1:4" ht="30" x14ac:dyDescent="0.25">
      <c r="A83" s="36" t="s">
        <v>1044</v>
      </c>
      <c r="B83" s="35">
        <v>1378373</v>
      </c>
      <c r="C83" s="33"/>
      <c r="D83" s="32">
        <v>42243</v>
      </c>
    </row>
    <row r="84" spans="1:4" ht="30" x14ac:dyDescent="0.25">
      <c r="A84" s="36" t="s">
        <v>1044</v>
      </c>
      <c r="B84" s="35">
        <v>544087</v>
      </c>
      <c r="C84" s="33"/>
      <c r="D84" s="32">
        <v>42402</v>
      </c>
    </row>
    <row r="85" spans="1:4" ht="30" x14ac:dyDescent="0.25">
      <c r="A85" s="36" t="s">
        <v>1044</v>
      </c>
      <c r="B85" s="35">
        <v>1377411</v>
      </c>
      <c r="C85" s="28"/>
      <c r="D85" s="32">
        <v>42552</v>
      </c>
    </row>
    <row r="86" spans="1:4" ht="30" x14ac:dyDescent="0.25">
      <c r="A86" s="36" t="s">
        <v>1044</v>
      </c>
      <c r="B86" s="35">
        <v>545354</v>
      </c>
      <c r="C86" s="33"/>
      <c r="D86" s="32">
        <v>42402</v>
      </c>
    </row>
    <row r="87" spans="1:4" ht="30" x14ac:dyDescent="0.25">
      <c r="A87" s="36" t="s">
        <v>1044</v>
      </c>
      <c r="B87" s="35">
        <v>1377606</v>
      </c>
      <c r="C87" s="33"/>
      <c r="D87" s="2">
        <v>42552</v>
      </c>
    </row>
    <row r="88" spans="1:4" ht="30" x14ac:dyDescent="0.25">
      <c r="A88" s="36" t="s">
        <v>1044</v>
      </c>
      <c r="B88" s="35">
        <v>1382875</v>
      </c>
      <c r="C88" s="33"/>
      <c r="D88" s="32">
        <v>42193</v>
      </c>
    </row>
    <row r="89" spans="1:4" ht="30" x14ac:dyDescent="0.25">
      <c r="A89" s="36" t="s">
        <v>1044</v>
      </c>
      <c r="B89" s="35">
        <v>1373936</v>
      </c>
      <c r="C89" s="33"/>
      <c r="D89" s="32">
        <v>42590</v>
      </c>
    </row>
    <row r="90" spans="1:4" ht="30" x14ac:dyDescent="0.25">
      <c r="A90" s="36" t="s">
        <v>1044</v>
      </c>
      <c r="B90" s="35">
        <v>494991</v>
      </c>
      <c r="C90" s="33"/>
      <c r="D90" s="2">
        <v>42552</v>
      </c>
    </row>
    <row r="91" spans="1:4" ht="30" x14ac:dyDescent="0.25">
      <c r="A91" s="36" t="s">
        <v>1044</v>
      </c>
      <c r="B91" s="35">
        <v>495758</v>
      </c>
      <c r="C91" s="33"/>
      <c r="D91" s="32">
        <v>42552</v>
      </c>
    </row>
    <row r="92" spans="1:4" ht="30" x14ac:dyDescent="0.25">
      <c r="A92" s="36" t="s">
        <v>1044</v>
      </c>
      <c r="B92" s="35">
        <v>1370632</v>
      </c>
      <c r="C92" s="33"/>
      <c r="D92" s="32">
        <v>42590</v>
      </c>
    </row>
    <row r="93" spans="1:4" ht="30" x14ac:dyDescent="0.25">
      <c r="A93" s="36" t="s">
        <v>1044</v>
      </c>
      <c r="B93" s="35">
        <v>1380909</v>
      </c>
      <c r="C93" s="33"/>
      <c r="D93" s="32">
        <v>42193</v>
      </c>
    </row>
    <row r="94" spans="1:4" ht="30" x14ac:dyDescent="0.25">
      <c r="A94" s="36" t="s">
        <v>1044</v>
      </c>
      <c r="B94" s="35">
        <v>501097</v>
      </c>
      <c r="C94" s="33"/>
      <c r="D94" s="32">
        <v>42590</v>
      </c>
    </row>
    <row r="95" spans="1:4" ht="30" x14ac:dyDescent="0.25">
      <c r="A95" s="36" t="s">
        <v>1044</v>
      </c>
      <c r="B95" s="35">
        <v>491059</v>
      </c>
      <c r="C95" s="28"/>
      <c r="D95" s="32">
        <v>42590</v>
      </c>
    </row>
    <row r="96" spans="1:4" ht="30" x14ac:dyDescent="0.25">
      <c r="A96" s="36" t="s">
        <v>1044</v>
      </c>
      <c r="B96" s="35">
        <v>1371479</v>
      </c>
      <c r="C96" s="28"/>
      <c r="D96" s="32">
        <v>42590</v>
      </c>
    </row>
    <row r="97" spans="1:4" ht="30" x14ac:dyDescent="0.25">
      <c r="A97" s="36" t="s">
        <v>1044</v>
      </c>
      <c r="B97" s="35">
        <v>1371519</v>
      </c>
      <c r="C97" s="27"/>
      <c r="D97" s="32">
        <v>42590</v>
      </c>
    </row>
    <row r="98" spans="1:4" ht="30" x14ac:dyDescent="0.25">
      <c r="A98" s="36" t="s">
        <v>1044</v>
      </c>
      <c r="B98" s="35">
        <v>475557</v>
      </c>
      <c r="C98" s="33"/>
      <c r="D98" s="32">
        <v>42597</v>
      </c>
    </row>
    <row r="99" spans="1:4" ht="30" x14ac:dyDescent="0.25">
      <c r="A99" s="36" t="s">
        <v>1044</v>
      </c>
      <c r="B99" s="35">
        <v>1369841</v>
      </c>
      <c r="C99" s="28"/>
      <c r="D99" s="32">
        <v>42590</v>
      </c>
    </row>
    <row r="100" spans="1:4" ht="30" x14ac:dyDescent="0.25">
      <c r="A100" s="36" t="s">
        <v>1044</v>
      </c>
      <c r="B100" s="35">
        <v>482731</v>
      </c>
      <c r="C100" s="33"/>
      <c r="D100" s="32">
        <v>42597</v>
      </c>
    </row>
    <row r="101" spans="1:4" ht="30" x14ac:dyDescent="0.25">
      <c r="A101" s="36" t="s">
        <v>1044</v>
      </c>
      <c r="B101" s="35">
        <v>484851</v>
      </c>
      <c r="C101" s="33"/>
      <c r="D101" s="32">
        <v>42597</v>
      </c>
    </row>
    <row r="102" spans="1:4" ht="30" x14ac:dyDescent="0.25">
      <c r="A102" s="36" t="s">
        <v>1044</v>
      </c>
      <c r="B102" s="35">
        <v>479141</v>
      </c>
      <c r="C102" s="33"/>
      <c r="D102" s="32">
        <v>42597</v>
      </c>
    </row>
    <row r="103" spans="1:4" ht="30" x14ac:dyDescent="0.25">
      <c r="A103" s="36" t="s">
        <v>1045</v>
      </c>
      <c r="B103" s="35">
        <v>1530717</v>
      </c>
      <c r="C103" s="33"/>
      <c r="D103" s="2">
        <v>42186</v>
      </c>
    </row>
    <row r="104" spans="1:4" ht="30" x14ac:dyDescent="0.25">
      <c r="A104" s="36" t="s">
        <v>1046</v>
      </c>
      <c r="B104" s="35">
        <v>1083305</v>
      </c>
      <c r="C104" s="33"/>
      <c r="D104" s="32">
        <v>42552</v>
      </c>
    </row>
    <row r="105" spans="1:4" ht="30" x14ac:dyDescent="0.25">
      <c r="A105" s="36" t="s">
        <v>1046</v>
      </c>
      <c r="B105" s="35">
        <v>1573409</v>
      </c>
      <c r="C105" s="28"/>
      <c r="D105" s="32">
        <v>42590</v>
      </c>
    </row>
    <row r="106" spans="1:4" ht="30" x14ac:dyDescent="0.25">
      <c r="A106" s="36" t="s">
        <v>1046</v>
      </c>
      <c r="B106" s="35">
        <v>1741889</v>
      </c>
      <c r="C106" s="33"/>
      <c r="D106" s="32">
        <v>42590</v>
      </c>
    </row>
    <row r="107" spans="1:4" ht="30" x14ac:dyDescent="0.25">
      <c r="A107" s="36" t="s">
        <v>1046</v>
      </c>
      <c r="B107" s="35">
        <v>1589010</v>
      </c>
      <c r="C107" s="33"/>
      <c r="D107" s="32">
        <v>42590</v>
      </c>
    </row>
    <row r="108" spans="1:4" ht="30" x14ac:dyDescent="0.25">
      <c r="A108" s="36" t="s">
        <v>1047</v>
      </c>
      <c r="B108" s="35">
        <v>238111</v>
      </c>
      <c r="C108" s="33"/>
      <c r="D108" s="32">
        <v>42194</v>
      </c>
    </row>
    <row r="109" spans="1:4" ht="30" x14ac:dyDescent="0.25">
      <c r="A109" s="36" t="s">
        <v>1047</v>
      </c>
      <c r="B109" s="35">
        <v>252529</v>
      </c>
      <c r="C109" s="33"/>
      <c r="D109" s="32">
        <v>42194</v>
      </c>
    </row>
    <row r="110" spans="1:4" ht="30" x14ac:dyDescent="0.25">
      <c r="A110" s="36" t="s">
        <v>1047</v>
      </c>
      <c r="B110" s="35">
        <v>191357</v>
      </c>
      <c r="C110" s="28"/>
      <c r="D110" s="32">
        <v>42590</v>
      </c>
    </row>
    <row r="111" spans="1:4" ht="30" x14ac:dyDescent="0.25">
      <c r="A111" s="36" t="s">
        <v>1047</v>
      </c>
      <c r="B111" s="35">
        <v>249991</v>
      </c>
      <c r="C111" s="33"/>
      <c r="D111" s="32">
        <v>42194</v>
      </c>
    </row>
    <row r="112" spans="1:4" ht="30" x14ac:dyDescent="0.25">
      <c r="A112" s="36" t="s">
        <v>1047</v>
      </c>
      <c r="B112" s="35">
        <v>261333</v>
      </c>
      <c r="C112" s="33"/>
      <c r="D112" s="32">
        <v>42194</v>
      </c>
    </row>
    <row r="113" spans="1:4" ht="30" x14ac:dyDescent="0.25">
      <c r="A113" s="36" t="s">
        <v>1047</v>
      </c>
      <c r="B113" s="35">
        <v>281828</v>
      </c>
      <c r="C113" s="33"/>
      <c r="D113" s="32">
        <v>42192</v>
      </c>
    </row>
    <row r="114" spans="1:4" ht="30" x14ac:dyDescent="0.25">
      <c r="A114" s="36" t="s">
        <v>1047</v>
      </c>
      <c r="B114" s="35">
        <v>283979</v>
      </c>
      <c r="C114" s="28"/>
      <c r="D114" s="32">
        <v>42590</v>
      </c>
    </row>
    <row r="115" spans="1:4" ht="30" x14ac:dyDescent="0.25">
      <c r="A115" s="36" t="s">
        <v>1047</v>
      </c>
      <c r="B115" s="35">
        <v>219354</v>
      </c>
      <c r="C115" s="28"/>
      <c r="D115" s="32">
        <v>42590</v>
      </c>
    </row>
    <row r="116" spans="1:4" ht="30" x14ac:dyDescent="0.25">
      <c r="A116" s="36" t="s">
        <v>1047</v>
      </c>
      <c r="B116" s="35">
        <v>259492</v>
      </c>
      <c r="C116" s="33"/>
      <c r="D116" s="32">
        <v>42248</v>
      </c>
    </row>
    <row r="117" spans="1:4" ht="30" x14ac:dyDescent="0.25">
      <c r="A117" s="36" t="s">
        <v>1047</v>
      </c>
      <c r="B117" s="35">
        <v>246227</v>
      </c>
      <c r="C117" s="33"/>
      <c r="D117" s="32">
        <v>42236</v>
      </c>
    </row>
    <row r="118" spans="1:4" ht="30" x14ac:dyDescent="0.25">
      <c r="A118" s="36" t="s">
        <v>1047</v>
      </c>
      <c r="B118" s="35">
        <v>198039</v>
      </c>
      <c r="C118" s="28"/>
      <c r="D118" s="32">
        <v>42555</v>
      </c>
    </row>
    <row r="119" spans="1:4" ht="30" x14ac:dyDescent="0.25">
      <c r="A119" s="36" t="s">
        <v>1047</v>
      </c>
      <c r="B119" s="35">
        <v>198039</v>
      </c>
      <c r="C119" s="28"/>
      <c r="D119" s="32">
        <v>42552</v>
      </c>
    </row>
    <row r="120" spans="1:4" ht="30" x14ac:dyDescent="0.25">
      <c r="A120" s="36" t="s">
        <v>1047</v>
      </c>
      <c r="B120" s="35">
        <v>198039</v>
      </c>
      <c r="C120" s="28"/>
      <c r="D120" s="32">
        <v>42552</v>
      </c>
    </row>
    <row r="121" spans="1:4" ht="30" x14ac:dyDescent="0.25">
      <c r="A121" s="36" t="s">
        <v>1047</v>
      </c>
      <c r="B121" s="35">
        <v>267987</v>
      </c>
      <c r="C121" s="28"/>
      <c r="D121" s="32">
        <v>42590</v>
      </c>
    </row>
    <row r="122" spans="1:4" ht="30" x14ac:dyDescent="0.25">
      <c r="A122" s="36" t="s">
        <v>1047</v>
      </c>
      <c r="B122" s="35">
        <v>270395</v>
      </c>
      <c r="C122" s="28"/>
      <c r="D122" s="32">
        <v>42590</v>
      </c>
    </row>
    <row r="123" spans="1:4" ht="30" x14ac:dyDescent="0.25">
      <c r="A123" s="36" t="s">
        <v>1047</v>
      </c>
      <c r="B123" s="35">
        <v>280332</v>
      </c>
      <c r="C123" s="28"/>
      <c r="D123" s="32">
        <v>42590</v>
      </c>
    </row>
    <row r="124" spans="1:4" ht="30" x14ac:dyDescent="0.25">
      <c r="A124" s="36" t="s">
        <v>1047</v>
      </c>
      <c r="B124" s="35">
        <v>291967</v>
      </c>
      <c r="C124" s="28"/>
      <c r="D124" s="32">
        <v>42590</v>
      </c>
    </row>
    <row r="125" spans="1:4" ht="30" x14ac:dyDescent="0.25">
      <c r="A125" s="36" t="s">
        <v>1048</v>
      </c>
      <c r="B125" s="35">
        <v>1267137</v>
      </c>
      <c r="C125" s="28"/>
      <c r="D125" s="32">
        <v>42552</v>
      </c>
    </row>
    <row r="126" spans="1:4" ht="30" x14ac:dyDescent="0.25">
      <c r="A126" s="36" t="s">
        <v>1048</v>
      </c>
      <c r="B126" s="35">
        <v>1358479</v>
      </c>
      <c r="C126" s="28"/>
      <c r="D126" s="32">
        <v>42552</v>
      </c>
    </row>
    <row r="127" spans="1:4" ht="30" x14ac:dyDescent="0.25">
      <c r="A127" s="36" t="s">
        <v>1048</v>
      </c>
      <c r="B127" s="35">
        <v>1409067</v>
      </c>
      <c r="C127" s="33"/>
      <c r="D127" s="2">
        <v>42555</v>
      </c>
    </row>
    <row r="128" spans="1:4" ht="30" x14ac:dyDescent="0.25">
      <c r="A128" s="36" t="s">
        <v>1048</v>
      </c>
      <c r="B128" s="35">
        <v>1740145</v>
      </c>
      <c r="C128" s="33"/>
      <c r="D128" s="32">
        <v>42590</v>
      </c>
    </row>
    <row r="129" spans="1:4" x14ac:dyDescent="0.25">
      <c r="A129" s="36" t="s">
        <v>81</v>
      </c>
      <c r="B129" s="35">
        <v>5433822</v>
      </c>
      <c r="C129" s="33"/>
      <c r="D129" s="2">
        <v>42552</v>
      </c>
    </row>
    <row r="130" spans="1:4" x14ac:dyDescent="0.25">
      <c r="A130" s="36" t="s">
        <v>81</v>
      </c>
      <c r="B130" s="35">
        <v>5433822</v>
      </c>
      <c r="C130" s="28"/>
      <c r="D130" s="32">
        <v>42552</v>
      </c>
    </row>
    <row r="131" spans="1:4" x14ac:dyDescent="0.25">
      <c r="A131" s="36" t="s">
        <v>81</v>
      </c>
      <c r="B131" s="35">
        <v>5433822</v>
      </c>
      <c r="C131" s="28"/>
      <c r="D131" s="32">
        <v>42552</v>
      </c>
    </row>
    <row r="132" spans="1:4" x14ac:dyDescent="0.25">
      <c r="A132" s="36" t="s">
        <v>81</v>
      </c>
      <c r="B132" s="35">
        <v>5503003.2000000002</v>
      </c>
      <c r="C132" s="28"/>
      <c r="D132" s="32">
        <v>42552</v>
      </c>
    </row>
    <row r="133" spans="1:4" x14ac:dyDescent="0.25">
      <c r="A133" s="36" t="s">
        <v>81</v>
      </c>
      <c r="B133" s="35">
        <v>5503003.2000000002</v>
      </c>
      <c r="C133" s="28"/>
      <c r="D133" s="32">
        <v>42552</v>
      </c>
    </row>
    <row r="134" spans="1:4" x14ac:dyDescent="0.25">
      <c r="A134" s="36" t="s">
        <v>81</v>
      </c>
      <c r="B134" s="35">
        <v>5503003.2000000002</v>
      </c>
      <c r="C134" s="28"/>
      <c r="D134" s="32">
        <v>42552</v>
      </c>
    </row>
    <row r="135" spans="1:4" s="31" customFormat="1" x14ac:dyDescent="0.25">
      <c r="A135" s="36"/>
      <c r="B135" s="35"/>
      <c r="C135" s="28"/>
      <c r="D135" s="32"/>
    </row>
    <row r="136" spans="1:4" x14ac:dyDescent="0.25">
      <c r="A136" s="45" t="s">
        <v>1168</v>
      </c>
      <c r="B136" s="46">
        <f>SUM(B137:B184)</f>
        <v>29415578</v>
      </c>
      <c r="C136" s="46"/>
      <c r="D136" s="55"/>
    </row>
    <row r="137" spans="1:4" x14ac:dyDescent="0.25">
      <c r="A137" s="36" t="s">
        <v>968</v>
      </c>
      <c r="B137" s="35">
        <v>549318</v>
      </c>
      <c r="C137" s="27"/>
      <c r="D137" s="2">
        <v>42590</v>
      </c>
    </row>
    <row r="138" spans="1:4" x14ac:dyDescent="0.25">
      <c r="A138" s="36" t="s">
        <v>968</v>
      </c>
      <c r="B138" s="35">
        <v>555814</v>
      </c>
      <c r="C138" s="27"/>
      <c r="D138" s="2">
        <v>42590</v>
      </c>
    </row>
    <row r="139" spans="1:4" x14ac:dyDescent="0.25">
      <c r="A139" s="36" t="s">
        <v>968</v>
      </c>
      <c r="B139" s="35">
        <v>549318</v>
      </c>
      <c r="C139" s="27"/>
      <c r="D139" s="2">
        <v>42590</v>
      </c>
    </row>
    <row r="140" spans="1:4" x14ac:dyDescent="0.25">
      <c r="A140" s="36" t="s">
        <v>968</v>
      </c>
      <c r="B140" s="35">
        <v>549318</v>
      </c>
      <c r="C140" s="27"/>
      <c r="D140" s="2">
        <v>42590</v>
      </c>
    </row>
    <row r="141" spans="1:4" x14ac:dyDescent="0.25">
      <c r="A141" s="36" t="s">
        <v>437</v>
      </c>
      <c r="B141" s="35">
        <v>4766305</v>
      </c>
      <c r="C141" s="29"/>
      <c r="D141" s="2">
        <v>41955</v>
      </c>
    </row>
    <row r="142" spans="1:4" x14ac:dyDescent="0.25">
      <c r="A142" s="36" t="s">
        <v>437</v>
      </c>
      <c r="B142" s="35">
        <v>471390</v>
      </c>
      <c r="C142" s="29"/>
      <c r="D142" s="2">
        <v>41942</v>
      </c>
    </row>
    <row r="143" spans="1:4" x14ac:dyDescent="0.25">
      <c r="A143" s="36" t="s">
        <v>437</v>
      </c>
      <c r="B143" s="35">
        <v>471390</v>
      </c>
      <c r="C143" s="29"/>
      <c r="D143" s="2">
        <v>41939</v>
      </c>
    </row>
    <row r="144" spans="1:4" x14ac:dyDescent="0.25">
      <c r="A144" s="36" t="s">
        <v>437</v>
      </c>
      <c r="B144" s="35">
        <v>471390</v>
      </c>
      <c r="C144" s="29"/>
      <c r="D144" s="2">
        <v>41935</v>
      </c>
    </row>
    <row r="145" spans="1:4" x14ac:dyDescent="0.25">
      <c r="A145" s="36" t="s">
        <v>437</v>
      </c>
      <c r="B145" s="35">
        <v>471390</v>
      </c>
      <c r="C145" s="29"/>
      <c r="D145" s="2">
        <v>42194</v>
      </c>
    </row>
    <row r="146" spans="1:4" x14ac:dyDescent="0.25">
      <c r="A146" s="36" t="s">
        <v>437</v>
      </c>
      <c r="B146" s="35">
        <v>471390</v>
      </c>
      <c r="C146" s="33"/>
      <c r="D146" s="2">
        <v>42550</v>
      </c>
    </row>
    <row r="147" spans="1:4" x14ac:dyDescent="0.25">
      <c r="A147" s="36" t="s">
        <v>437</v>
      </c>
      <c r="B147" s="35">
        <v>515580</v>
      </c>
      <c r="C147" s="29"/>
      <c r="D147" s="2">
        <v>42193</v>
      </c>
    </row>
    <row r="148" spans="1:4" x14ac:dyDescent="0.25">
      <c r="A148" s="36" t="s">
        <v>437</v>
      </c>
      <c r="B148" s="35">
        <v>515580</v>
      </c>
      <c r="C148" s="29"/>
      <c r="D148" s="2">
        <v>42193</v>
      </c>
    </row>
    <row r="149" spans="1:4" x14ac:dyDescent="0.25">
      <c r="A149" s="36" t="s">
        <v>437</v>
      </c>
      <c r="B149" s="35">
        <v>471390</v>
      </c>
      <c r="C149" s="29"/>
      <c r="D149" s="2">
        <v>42194</v>
      </c>
    </row>
    <row r="150" spans="1:4" x14ac:dyDescent="0.25">
      <c r="A150" s="36" t="s">
        <v>437</v>
      </c>
      <c r="B150" s="35">
        <v>515580</v>
      </c>
      <c r="C150" s="29"/>
      <c r="D150" s="2">
        <v>42216</v>
      </c>
    </row>
    <row r="151" spans="1:4" x14ac:dyDescent="0.25">
      <c r="A151" s="36" t="s">
        <v>437</v>
      </c>
      <c r="B151" s="35">
        <v>515580</v>
      </c>
      <c r="C151" s="29"/>
      <c r="D151" s="2">
        <v>42241</v>
      </c>
    </row>
    <row r="152" spans="1:4" x14ac:dyDescent="0.25">
      <c r="A152" s="36" t="s">
        <v>437</v>
      </c>
      <c r="B152" s="35">
        <v>515580</v>
      </c>
      <c r="C152" s="29"/>
      <c r="D152" s="2">
        <v>42241</v>
      </c>
    </row>
    <row r="153" spans="1:4" x14ac:dyDescent="0.25">
      <c r="A153" s="36" t="s">
        <v>437</v>
      </c>
      <c r="B153" s="35">
        <v>515580</v>
      </c>
      <c r="C153" s="33"/>
      <c r="D153" s="2">
        <v>42552</v>
      </c>
    </row>
    <row r="154" spans="1:4" x14ac:dyDescent="0.25">
      <c r="A154" s="36" t="s">
        <v>437</v>
      </c>
      <c r="B154" s="35">
        <v>515580</v>
      </c>
      <c r="C154" s="29"/>
      <c r="D154" s="2">
        <v>42555</v>
      </c>
    </row>
    <row r="155" spans="1:4" x14ac:dyDescent="0.25">
      <c r="A155" s="36" t="s">
        <v>437</v>
      </c>
      <c r="B155" s="35">
        <v>515580</v>
      </c>
      <c r="C155" s="33"/>
      <c r="D155" s="2">
        <v>42552</v>
      </c>
    </row>
    <row r="156" spans="1:4" x14ac:dyDescent="0.25">
      <c r="A156" s="36" t="s">
        <v>437</v>
      </c>
      <c r="B156" s="35">
        <v>549318</v>
      </c>
      <c r="C156" s="29"/>
      <c r="D156" s="2">
        <v>42590</v>
      </c>
    </row>
    <row r="157" spans="1:4" x14ac:dyDescent="0.25">
      <c r="A157" s="36" t="s">
        <v>437</v>
      </c>
      <c r="B157" s="35">
        <v>515580</v>
      </c>
      <c r="C157" s="27"/>
      <c r="D157" s="2">
        <v>42590</v>
      </c>
    </row>
    <row r="158" spans="1:4" x14ac:dyDescent="0.25">
      <c r="A158" s="36" t="s">
        <v>437</v>
      </c>
      <c r="B158" s="35">
        <v>515580</v>
      </c>
      <c r="C158" s="29"/>
      <c r="D158" s="2">
        <v>42590</v>
      </c>
    </row>
    <row r="159" spans="1:4" x14ac:dyDescent="0.25">
      <c r="A159" s="36" t="s">
        <v>437</v>
      </c>
      <c r="B159" s="35">
        <v>515580</v>
      </c>
      <c r="C159" s="27"/>
      <c r="D159" s="2">
        <v>42590</v>
      </c>
    </row>
    <row r="160" spans="1:4" x14ac:dyDescent="0.25">
      <c r="A160" s="36" t="s">
        <v>437</v>
      </c>
      <c r="B160" s="35">
        <v>515580</v>
      </c>
      <c r="C160" s="27"/>
      <c r="D160" s="2">
        <v>42590</v>
      </c>
    </row>
    <row r="161" spans="1:4" x14ac:dyDescent="0.25">
      <c r="A161" s="36" t="s">
        <v>437</v>
      </c>
      <c r="B161" s="35">
        <v>515580</v>
      </c>
      <c r="C161" s="29"/>
      <c r="D161" s="2">
        <v>42243</v>
      </c>
    </row>
    <row r="162" spans="1:4" x14ac:dyDescent="0.25">
      <c r="A162" s="36" t="s">
        <v>300</v>
      </c>
      <c r="B162" s="35">
        <v>1038567</v>
      </c>
      <c r="C162" s="29"/>
      <c r="D162" s="2">
        <v>42243</v>
      </c>
    </row>
    <row r="163" spans="1:4" x14ac:dyDescent="0.25">
      <c r="A163" s="36" t="s">
        <v>300</v>
      </c>
      <c r="B163" s="35">
        <v>345846</v>
      </c>
      <c r="C163" s="33"/>
      <c r="D163" s="2">
        <v>42552</v>
      </c>
    </row>
    <row r="164" spans="1:4" x14ac:dyDescent="0.25">
      <c r="A164" s="36" t="s">
        <v>300</v>
      </c>
      <c r="B164" s="35">
        <v>345846</v>
      </c>
      <c r="C164" s="33"/>
      <c r="D164" s="2">
        <v>42550</v>
      </c>
    </row>
    <row r="165" spans="1:4" x14ac:dyDescent="0.25">
      <c r="A165" s="36" t="s">
        <v>300</v>
      </c>
      <c r="B165" s="35">
        <v>345846</v>
      </c>
      <c r="C165" s="33"/>
      <c r="D165" s="2">
        <v>42550</v>
      </c>
    </row>
    <row r="166" spans="1:4" x14ac:dyDescent="0.25">
      <c r="A166" s="36" t="s">
        <v>300</v>
      </c>
      <c r="B166" s="35">
        <v>1164673</v>
      </c>
      <c r="C166" s="29"/>
      <c r="D166" s="2">
        <v>42361</v>
      </c>
    </row>
    <row r="167" spans="1:4" x14ac:dyDescent="0.25">
      <c r="A167" s="36" t="s">
        <v>300</v>
      </c>
      <c r="B167" s="35">
        <v>350186</v>
      </c>
      <c r="C167" s="33"/>
      <c r="D167" s="2">
        <v>42550</v>
      </c>
    </row>
    <row r="168" spans="1:4" x14ac:dyDescent="0.25">
      <c r="A168" s="36" t="s">
        <v>300</v>
      </c>
      <c r="B168" s="35">
        <v>350186</v>
      </c>
      <c r="C168" s="33"/>
      <c r="D168" s="2">
        <v>42590</v>
      </c>
    </row>
    <row r="169" spans="1:4" x14ac:dyDescent="0.25">
      <c r="A169" s="36" t="s">
        <v>300</v>
      </c>
      <c r="B169" s="35">
        <v>351161</v>
      </c>
      <c r="C169" s="33"/>
      <c r="D169" s="2">
        <v>42590</v>
      </c>
    </row>
    <row r="170" spans="1:4" x14ac:dyDescent="0.25">
      <c r="A170" s="36" t="s">
        <v>300</v>
      </c>
      <c r="B170" s="35">
        <v>351161</v>
      </c>
      <c r="C170" s="33"/>
      <c r="D170" s="2">
        <v>42590</v>
      </c>
    </row>
    <row r="171" spans="1:4" x14ac:dyDescent="0.25">
      <c r="A171" s="36" t="s">
        <v>300</v>
      </c>
      <c r="B171" s="35">
        <v>351161</v>
      </c>
      <c r="C171" s="33"/>
      <c r="D171" s="2">
        <v>42590</v>
      </c>
    </row>
    <row r="172" spans="1:4" x14ac:dyDescent="0.25">
      <c r="A172" s="36" t="s">
        <v>300</v>
      </c>
      <c r="B172" s="35">
        <v>854430</v>
      </c>
      <c r="C172" s="29"/>
      <c r="D172" s="2">
        <v>41908</v>
      </c>
    </row>
    <row r="173" spans="1:4" x14ac:dyDescent="0.25">
      <c r="A173" s="36" t="s">
        <v>300</v>
      </c>
      <c r="B173" s="35">
        <v>800760</v>
      </c>
      <c r="C173" s="29"/>
      <c r="D173" s="2">
        <v>42276</v>
      </c>
    </row>
    <row r="174" spans="1:4" x14ac:dyDescent="0.25">
      <c r="A174" s="36" t="s">
        <v>300</v>
      </c>
      <c r="B174" s="35">
        <v>840396</v>
      </c>
      <c r="C174" s="29"/>
      <c r="D174" s="2">
        <v>41939</v>
      </c>
    </row>
    <row r="175" spans="1:4" x14ac:dyDescent="0.25">
      <c r="A175" s="36" t="s">
        <v>300</v>
      </c>
      <c r="B175" s="35">
        <v>919663</v>
      </c>
      <c r="C175" s="29"/>
      <c r="D175" s="2">
        <v>42192</v>
      </c>
    </row>
    <row r="176" spans="1:4" x14ac:dyDescent="0.25">
      <c r="A176" s="36" t="s">
        <v>300</v>
      </c>
      <c r="B176" s="35">
        <v>939476</v>
      </c>
      <c r="C176" s="29"/>
      <c r="D176" s="2">
        <v>42219</v>
      </c>
    </row>
    <row r="177" spans="1:4" x14ac:dyDescent="0.25">
      <c r="A177" s="36" t="s">
        <v>300</v>
      </c>
      <c r="B177" s="35">
        <v>959295</v>
      </c>
      <c r="C177" s="29"/>
      <c r="D177" s="2">
        <v>42192</v>
      </c>
    </row>
    <row r="178" spans="1:4" x14ac:dyDescent="0.25">
      <c r="A178" s="36" t="s">
        <v>300</v>
      </c>
      <c r="B178" s="35">
        <v>964468</v>
      </c>
      <c r="C178" s="29"/>
      <c r="D178" s="2">
        <v>42194</v>
      </c>
    </row>
    <row r="179" spans="1:4" x14ac:dyDescent="0.25">
      <c r="A179" s="36" t="s">
        <v>300</v>
      </c>
      <c r="B179" s="35">
        <v>350186</v>
      </c>
      <c r="C179" s="27"/>
      <c r="D179" s="2">
        <v>42590</v>
      </c>
    </row>
    <row r="180" spans="1:4" x14ac:dyDescent="0.25">
      <c r="A180" s="36" t="s">
        <v>1050</v>
      </c>
      <c r="B180" s="35">
        <v>154000</v>
      </c>
      <c r="C180" s="33"/>
      <c r="D180" s="2">
        <v>41913</v>
      </c>
    </row>
    <row r="181" spans="1:4" x14ac:dyDescent="0.25">
      <c r="A181" s="36" t="s">
        <v>1050</v>
      </c>
      <c r="B181" s="35">
        <v>77000</v>
      </c>
      <c r="C181" s="33"/>
      <c r="D181" s="2">
        <v>42550</v>
      </c>
    </row>
    <row r="182" spans="1:4" x14ac:dyDescent="0.25">
      <c r="A182" s="36" t="s">
        <v>1050</v>
      </c>
      <c r="B182" s="35">
        <v>77000</v>
      </c>
      <c r="C182" s="33"/>
      <c r="D182" s="2">
        <v>42550</v>
      </c>
    </row>
    <row r="183" spans="1:4" x14ac:dyDescent="0.25">
      <c r="A183" s="36" t="s">
        <v>1050</v>
      </c>
      <c r="B183" s="35">
        <v>77000</v>
      </c>
      <c r="C183" s="33"/>
      <c r="D183" s="2">
        <v>42550</v>
      </c>
    </row>
    <row r="184" spans="1:4" x14ac:dyDescent="0.25">
      <c r="A184" s="36" t="s">
        <v>1050</v>
      </c>
      <c r="B184" s="35">
        <v>357000</v>
      </c>
      <c r="C184" s="33"/>
      <c r="D184" s="32">
        <v>41977</v>
      </c>
    </row>
    <row r="185" spans="1:4" s="31" customFormat="1" x14ac:dyDescent="0.25">
      <c r="A185" s="36"/>
      <c r="B185" s="35"/>
      <c r="C185" s="33"/>
      <c r="D185" s="32"/>
    </row>
    <row r="186" spans="1:4" x14ac:dyDescent="0.25">
      <c r="A186" s="45" t="s">
        <v>1166</v>
      </c>
      <c r="B186" s="46">
        <f>SUM(B187:B208)</f>
        <v>9470468.7800000012</v>
      </c>
      <c r="C186" s="56"/>
      <c r="D186" s="55"/>
    </row>
    <row r="187" spans="1:4" x14ac:dyDescent="0.25">
      <c r="A187" s="18" t="s">
        <v>456</v>
      </c>
      <c r="B187" s="23">
        <v>35400</v>
      </c>
      <c r="C187" s="57" t="s">
        <v>457</v>
      </c>
      <c r="D187" s="6">
        <v>41878</v>
      </c>
    </row>
    <row r="188" spans="1:4" x14ac:dyDescent="0.25">
      <c r="A188" s="18" t="s">
        <v>1051</v>
      </c>
      <c r="B188" s="23">
        <v>29500</v>
      </c>
      <c r="C188" s="16" t="s">
        <v>141</v>
      </c>
      <c r="D188" s="6">
        <v>41963</v>
      </c>
    </row>
    <row r="189" spans="1:4" x14ac:dyDescent="0.25">
      <c r="A189" s="18" t="s">
        <v>1052</v>
      </c>
      <c r="B189" s="23">
        <v>17700</v>
      </c>
      <c r="C189" s="16" t="s">
        <v>144</v>
      </c>
      <c r="D189" s="6">
        <v>41963</v>
      </c>
    </row>
    <row r="190" spans="1:4" x14ac:dyDescent="0.25">
      <c r="A190" s="18" t="s">
        <v>67</v>
      </c>
      <c r="B190" s="23">
        <v>29500</v>
      </c>
      <c r="C190" s="16" t="s">
        <v>149</v>
      </c>
      <c r="D190" s="6">
        <v>41963</v>
      </c>
    </row>
    <row r="191" spans="1:4" x14ac:dyDescent="0.25">
      <c r="A191" s="18" t="s">
        <v>146</v>
      </c>
      <c r="B191" s="23">
        <v>35400</v>
      </c>
      <c r="C191" s="16" t="s">
        <v>147</v>
      </c>
      <c r="D191" s="6">
        <v>41968</v>
      </c>
    </row>
    <row r="192" spans="1:4" x14ac:dyDescent="0.25">
      <c r="A192" s="18" t="s">
        <v>1056</v>
      </c>
      <c r="B192" s="23">
        <v>23600</v>
      </c>
      <c r="C192" s="16" t="s">
        <v>148</v>
      </c>
      <c r="D192" s="6">
        <v>41975</v>
      </c>
    </row>
    <row r="193" spans="1:4" x14ac:dyDescent="0.25">
      <c r="A193" s="18" t="s">
        <v>67</v>
      </c>
      <c r="B193" s="23">
        <v>29500</v>
      </c>
      <c r="C193" s="16" t="s">
        <v>150</v>
      </c>
      <c r="D193" s="6">
        <v>42123</v>
      </c>
    </row>
    <row r="194" spans="1:4" x14ac:dyDescent="0.25">
      <c r="A194" s="18" t="s">
        <v>67</v>
      </c>
      <c r="B194" s="23">
        <v>29500</v>
      </c>
      <c r="C194" s="16" t="s">
        <v>76</v>
      </c>
      <c r="D194" s="6">
        <v>42135</v>
      </c>
    </row>
    <row r="195" spans="1:4" x14ac:dyDescent="0.25">
      <c r="A195" s="18" t="s">
        <v>1057</v>
      </c>
      <c r="B195" s="23">
        <v>11800</v>
      </c>
      <c r="C195" s="16" t="s">
        <v>22</v>
      </c>
      <c r="D195" s="6">
        <v>42153</v>
      </c>
    </row>
    <row r="196" spans="1:4" x14ac:dyDescent="0.25">
      <c r="A196" s="18" t="s">
        <v>1058</v>
      </c>
      <c r="B196" s="23">
        <v>11800</v>
      </c>
      <c r="C196" s="16" t="s">
        <v>82</v>
      </c>
      <c r="D196" s="6">
        <v>42178</v>
      </c>
    </row>
    <row r="197" spans="1:4" x14ac:dyDescent="0.25">
      <c r="A197" s="18" t="s">
        <v>85</v>
      </c>
      <c r="B197" s="23">
        <v>35400</v>
      </c>
      <c r="C197" s="16" t="s">
        <v>142</v>
      </c>
      <c r="D197" s="6">
        <v>42223</v>
      </c>
    </row>
    <row r="198" spans="1:4" x14ac:dyDescent="0.25">
      <c r="A198" s="18" t="s">
        <v>44</v>
      </c>
      <c r="B198" s="23">
        <v>23600</v>
      </c>
      <c r="C198" s="16" t="s">
        <v>73</v>
      </c>
      <c r="D198" s="6">
        <v>42307</v>
      </c>
    </row>
    <row r="199" spans="1:4" x14ac:dyDescent="0.25">
      <c r="A199" s="18" t="s">
        <v>44</v>
      </c>
      <c r="B199" s="23">
        <v>23600</v>
      </c>
      <c r="C199" s="16" t="s">
        <v>74</v>
      </c>
      <c r="D199" s="6">
        <v>42308</v>
      </c>
    </row>
    <row r="200" spans="1:4" x14ac:dyDescent="0.25">
      <c r="A200" s="36" t="s">
        <v>580</v>
      </c>
      <c r="B200" s="35">
        <v>295000</v>
      </c>
      <c r="C200" s="4" t="s">
        <v>581</v>
      </c>
      <c r="D200" s="2">
        <v>42551</v>
      </c>
    </row>
    <row r="201" spans="1:4" x14ac:dyDescent="0.25">
      <c r="A201" s="18" t="s">
        <v>1060</v>
      </c>
      <c r="B201" s="23">
        <v>14160</v>
      </c>
      <c r="C201" s="16" t="s">
        <v>133</v>
      </c>
      <c r="D201" s="6">
        <v>42320</v>
      </c>
    </row>
    <row r="202" spans="1:4" ht="30" x14ac:dyDescent="0.25">
      <c r="A202" s="34" t="s">
        <v>1059</v>
      </c>
      <c r="B202" s="23">
        <v>442500</v>
      </c>
      <c r="C202" s="16" t="s">
        <v>271</v>
      </c>
      <c r="D202" s="6">
        <v>42509</v>
      </c>
    </row>
    <row r="203" spans="1:4" ht="30" x14ac:dyDescent="0.25">
      <c r="A203" s="34" t="s">
        <v>1059</v>
      </c>
      <c r="B203" s="23">
        <v>147500</v>
      </c>
      <c r="C203" s="16" t="s">
        <v>387</v>
      </c>
      <c r="D203" s="6">
        <v>42576</v>
      </c>
    </row>
    <row r="204" spans="1:4" x14ac:dyDescent="0.25">
      <c r="A204" s="34" t="s">
        <v>388</v>
      </c>
      <c r="B204" s="23">
        <v>295000</v>
      </c>
      <c r="C204" s="16" t="s">
        <v>860</v>
      </c>
      <c r="D204" s="6">
        <v>42556</v>
      </c>
    </row>
    <row r="205" spans="1:4" x14ac:dyDescent="0.25">
      <c r="A205" s="34" t="s">
        <v>388</v>
      </c>
      <c r="B205" s="23">
        <v>295000</v>
      </c>
      <c r="C205" s="16" t="s">
        <v>368</v>
      </c>
      <c r="D205" s="6">
        <v>42585</v>
      </c>
    </row>
    <row r="206" spans="1:4" x14ac:dyDescent="0.25">
      <c r="A206" s="34" t="s">
        <v>821</v>
      </c>
      <c r="B206" s="23">
        <v>23600</v>
      </c>
      <c r="C206" s="57" t="s">
        <v>14</v>
      </c>
      <c r="D206" s="6">
        <v>42621</v>
      </c>
    </row>
    <row r="207" spans="1:4" x14ac:dyDescent="0.25">
      <c r="A207" s="34" t="s">
        <v>1067</v>
      </c>
      <c r="B207" s="23">
        <v>7609608.7800000003</v>
      </c>
      <c r="C207" s="57" t="s">
        <v>549</v>
      </c>
      <c r="D207" s="6">
        <v>42608</v>
      </c>
    </row>
    <row r="208" spans="1:4" x14ac:dyDescent="0.25">
      <c r="A208" s="18" t="s">
        <v>1064</v>
      </c>
      <c r="B208" s="23">
        <v>11800</v>
      </c>
      <c r="C208" s="16" t="s">
        <v>143</v>
      </c>
      <c r="D208" s="6">
        <v>42222</v>
      </c>
    </row>
    <row r="209" spans="1:4" s="31" customFormat="1" x14ac:dyDescent="0.25">
      <c r="A209" s="18"/>
      <c r="B209" s="23"/>
      <c r="C209" s="16"/>
      <c r="D209" s="6"/>
    </row>
    <row r="210" spans="1:4" x14ac:dyDescent="0.25">
      <c r="A210" s="58" t="s">
        <v>39</v>
      </c>
      <c r="B210" s="46">
        <f>SUM(B211:B234)</f>
        <v>19851589.609999999</v>
      </c>
      <c r="C210" s="56"/>
      <c r="D210" s="55"/>
    </row>
    <row r="211" spans="1:4" x14ac:dyDescent="0.25">
      <c r="A211" s="36" t="s">
        <v>45</v>
      </c>
      <c r="B211" s="35">
        <v>266628.08</v>
      </c>
      <c r="C211" s="4" t="s">
        <v>14</v>
      </c>
      <c r="D211" s="2">
        <v>41969</v>
      </c>
    </row>
    <row r="212" spans="1:4" x14ac:dyDescent="0.25">
      <c r="A212" s="36" t="s">
        <v>62</v>
      </c>
      <c r="B212" s="35">
        <v>52510</v>
      </c>
      <c r="C212" s="4" t="s">
        <v>14</v>
      </c>
      <c r="D212" s="2">
        <v>42094</v>
      </c>
    </row>
    <row r="213" spans="1:4" x14ac:dyDescent="0.25">
      <c r="A213" s="36" t="s">
        <v>461</v>
      </c>
      <c r="B213" s="35">
        <v>725100</v>
      </c>
      <c r="C213" s="4" t="s">
        <v>71</v>
      </c>
      <c r="D213" s="2">
        <v>42187</v>
      </c>
    </row>
    <row r="214" spans="1:4" x14ac:dyDescent="0.25">
      <c r="A214" s="36" t="s">
        <v>70</v>
      </c>
      <c r="B214" s="35">
        <v>619167.24</v>
      </c>
      <c r="C214" s="4" t="s">
        <v>129</v>
      </c>
      <c r="D214" s="2">
        <v>42408</v>
      </c>
    </row>
    <row r="215" spans="1:4" ht="30" x14ac:dyDescent="0.25">
      <c r="A215" s="36" t="s">
        <v>1065</v>
      </c>
      <c r="B215" s="35">
        <f>+(17700+59726)*1.18</f>
        <v>91362.68</v>
      </c>
      <c r="C215" s="4" t="s">
        <v>876</v>
      </c>
      <c r="D215" s="2">
        <v>42431</v>
      </c>
    </row>
    <row r="216" spans="1:4" x14ac:dyDescent="0.25">
      <c r="A216" s="36" t="s">
        <v>324</v>
      </c>
      <c r="B216" s="35">
        <v>337474.45</v>
      </c>
      <c r="C216" s="4" t="s">
        <v>325</v>
      </c>
      <c r="D216" s="2">
        <v>42544</v>
      </c>
    </row>
    <row r="217" spans="1:4" x14ac:dyDescent="0.25">
      <c r="A217" s="36" t="s">
        <v>382</v>
      </c>
      <c r="B217" s="35">
        <v>119180</v>
      </c>
      <c r="C217" s="4" t="s">
        <v>383</v>
      </c>
      <c r="D217" s="2">
        <v>42550</v>
      </c>
    </row>
    <row r="218" spans="1:4" x14ac:dyDescent="0.25">
      <c r="A218" s="36" t="s">
        <v>389</v>
      </c>
      <c r="B218" s="35">
        <v>3198649.6</v>
      </c>
      <c r="C218" s="4" t="s">
        <v>390</v>
      </c>
      <c r="D218" s="2">
        <v>42564</v>
      </c>
    </row>
    <row r="219" spans="1:4" x14ac:dyDescent="0.25">
      <c r="A219" s="36" t="s">
        <v>124</v>
      </c>
      <c r="B219" s="35">
        <v>58144.5</v>
      </c>
      <c r="C219" s="4" t="s">
        <v>377</v>
      </c>
      <c r="D219" s="2">
        <v>42562</v>
      </c>
    </row>
    <row r="220" spans="1:4" x14ac:dyDescent="0.25">
      <c r="A220" s="36" t="s">
        <v>124</v>
      </c>
      <c r="B220" s="35">
        <v>59726.879999999997</v>
      </c>
      <c r="C220" s="4" t="s">
        <v>303</v>
      </c>
      <c r="D220" s="2">
        <v>42563</v>
      </c>
    </row>
    <row r="221" spans="1:4" x14ac:dyDescent="0.25">
      <c r="A221" s="36" t="s">
        <v>392</v>
      </c>
      <c r="B221" s="35">
        <v>55000</v>
      </c>
      <c r="C221" s="4" t="s">
        <v>393</v>
      </c>
      <c r="D221" s="2">
        <v>42566</v>
      </c>
    </row>
    <row r="222" spans="1:4" x14ac:dyDescent="0.25">
      <c r="A222" s="36" t="s">
        <v>970</v>
      </c>
      <c r="B222" s="35">
        <v>129800</v>
      </c>
      <c r="C222" s="4" t="s">
        <v>234</v>
      </c>
      <c r="D222" s="2">
        <v>42576</v>
      </c>
    </row>
    <row r="223" spans="1:4" x14ac:dyDescent="0.25">
      <c r="A223" s="36" t="s">
        <v>53</v>
      </c>
      <c r="B223" s="35">
        <v>59000</v>
      </c>
      <c r="C223" s="4" t="s">
        <v>520</v>
      </c>
      <c r="D223" s="2">
        <v>42597</v>
      </c>
    </row>
    <row r="224" spans="1:4" x14ac:dyDescent="0.25">
      <c r="A224" s="36" t="s">
        <v>518</v>
      </c>
      <c r="B224" s="35">
        <v>333800</v>
      </c>
      <c r="C224" s="4" t="s">
        <v>519</v>
      </c>
      <c r="D224" s="2">
        <v>42606</v>
      </c>
    </row>
    <row r="225" spans="1:4" x14ac:dyDescent="0.25">
      <c r="A225" s="36" t="s">
        <v>532</v>
      </c>
      <c r="B225" s="35">
        <v>416964</v>
      </c>
      <c r="C225" s="4" t="s">
        <v>533</v>
      </c>
      <c r="D225" s="2">
        <v>212943</v>
      </c>
    </row>
    <row r="226" spans="1:4" x14ac:dyDescent="0.25">
      <c r="A226" s="36" t="s">
        <v>70</v>
      </c>
      <c r="B226" s="35">
        <v>389164</v>
      </c>
      <c r="C226" s="4" t="s">
        <v>376</v>
      </c>
      <c r="D226" s="2">
        <v>42608</v>
      </c>
    </row>
    <row r="227" spans="1:4" x14ac:dyDescent="0.25">
      <c r="A227" s="36" t="s">
        <v>266</v>
      </c>
      <c r="B227" s="35">
        <v>973736</v>
      </c>
      <c r="C227" s="4" t="s">
        <v>570</v>
      </c>
      <c r="D227" s="2">
        <v>42612</v>
      </c>
    </row>
    <row r="228" spans="1:4" x14ac:dyDescent="0.25">
      <c r="A228" s="36" t="s">
        <v>53</v>
      </c>
      <c r="B228" s="35">
        <v>412500</v>
      </c>
      <c r="C228" s="4" t="s">
        <v>18</v>
      </c>
      <c r="D228" s="2">
        <v>42629</v>
      </c>
    </row>
    <row r="229" spans="1:4" x14ac:dyDescent="0.25">
      <c r="A229" s="36" t="s">
        <v>1068</v>
      </c>
      <c r="B229" s="35" t="s">
        <v>955</v>
      </c>
      <c r="C229" s="4" t="s">
        <v>769</v>
      </c>
      <c r="D229" s="2">
        <v>42634</v>
      </c>
    </row>
    <row r="230" spans="1:4" x14ac:dyDescent="0.25">
      <c r="A230" s="36" t="s">
        <v>70</v>
      </c>
      <c r="B230" s="35">
        <v>799600</v>
      </c>
      <c r="C230" s="4" t="s">
        <v>189</v>
      </c>
      <c r="D230" s="2">
        <v>42614</v>
      </c>
    </row>
    <row r="231" spans="1:4" ht="45" x14ac:dyDescent="0.25">
      <c r="A231" s="36" t="s">
        <v>70</v>
      </c>
      <c r="B231" s="35">
        <f>66951*1.18</f>
        <v>79002.179999999993</v>
      </c>
      <c r="C231" s="4" t="s">
        <v>810</v>
      </c>
      <c r="D231" s="2">
        <v>42585</v>
      </c>
    </row>
    <row r="232" spans="1:4" x14ac:dyDescent="0.25">
      <c r="A232" s="36" t="s">
        <v>532</v>
      </c>
      <c r="B232" s="35">
        <v>7129080</v>
      </c>
      <c r="C232" s="4" t="s">
        <v>929</v>
      </c>
      <c r="D232" s="2">
        <v>42585</v>
      </c>
    </row>
    <row r="233" spans="1:4" x14ac:dyDescent="0.25">
      <c r="A233" s="36" t="s">
        <v>932</v>
      </c>
      <c r="B233" s="35">
        <v>709200</v>
      </c>
      <c r="C233" s="35" t="s">
        <v>27</v>
      </c>
      <c r="D233" s="2">
        <v>42585</v>
      </c>
    </row>
    <row r="234" spans="1:4" x14ac:dyDescent="0.25">
      <c r="A234" s="36" t="s">
        <v>932</v>
      </c>
      <c r="B234" s="35">
        <v>2836800</v>
      </c>
      <c r="C234" s="4" t="s">
        <v>933</v>
      </c>
      <c r="D234" s="2">
        <v>42585</v>
      </c>
    </row>
    <row r="235" spans="1:4" s="31" customFormat="1" x14ac:dyDescent="0.25">
      <c r="A235" s="36"/>
      <c r="B235" s="35"/>
      <c r="C235" s="4"/>
      <c r="D235" s="2"/>
    </row>
    <row r="236" spans="1:4" x14ac:dyDescent="0.25">
      <c r="A236" s="45" t="s">
        <v>1169</v>
      </c>
      <c r="B236" s="46">
        <f>SUM(B237:B237)</f>
        <v>1113900</v>
      </c>
      <c r="C236" s="56"/>
      <c r="D236" s="55"/>
    </row>
    <row r="237" spans="1:4" x14ac:dyDescent="0.25">
      <c r="A237" s="36" t="s">
        <v>1069</v>
      </c>
      <c r="B237" s="35">
        <v>1113900</v>
      </c>
      <c r="C237" s="4" t="s">
        <v>99</v>
      </c>
      <c r="D237" s="2">
        <v>42241</v>
      </c>
    </row>
    <row r="238" spans="1:4" s="31" customFormat="1" x14ac:dyDescent="0.25">
      <c r="A238" s="36"/>
      <c r="B238" s="35"/>
      <c r="C238" s="4"/>
      <c r="D238" s="2"/>
    </row>
    <row r="239" spans="1:4" x14ac:dyDescent="0.25">
      <c r="A239" s="45" t="s">
        <v>1170</v>
      </c>
      <c r="B239" s="46">
        <f>SUM(B240:B240)</f>
        <v>1262097.23</v>
      </c>
      <c r="C239" s="56"/>
      <c r="D239" s="55"/>
    </row>
    <row r="240" spans="1:4" x14ac:dyDescent="0.25">
      <c r="A240" s="36" t="s">
        <v>1071</v>
      </c>
      <c r="B240" s="35">
        <v>1262097.23</v>
      </c>
      <c r="C240" s="4" t="s">
        <v>112</v>
      </c>
      <c r="D240" s="2">
        <v>42269</v>
      </c>
    </row>
    <row r="241" spans="1:4" x14ac:dyDescent="0.25">
      <c r="A241" s="36"/>
      <c r="B241" s="35"/>
      <c r="C241" s="4"/>
      <c r="D241" s="2"/>
    </row>
    <row r="242" spans="1:4" x14ac:dyDescent="0.25">
      <c r="A242" s="45" t="s">
        <v>12</v>
      </c>
      <c r="B242" s="46">
        <f>SUM(B243:B250)</f>
        <v>1341202.23</v>
      </c>
      <c r="C242" s="56"/>
      <c r="D242" s="55"/>
    </row>
    <row r="243" spans="1:4" x14ac:dyDescent="0.25">
      <c r="A243" s="18" t="s">
        <v>49</v>
      </c>
      <c r="B243" s="35">
        <f>500*1.18</f>
        <v>590</v>
      </c>
      <c r="C243" s="16" t="s">
        <v>881</v>
      </c>
      <c r="D243" s="17">
        <v>42242</v>
      </c>
    </row>
    <row r="244" spans="1:4" x14ac:dyDescent="0.25">
      <c r="A244" s="36" t="s">
        <v>125</v>
      </c>
      <c r="B244" s="35">
        <v>53166.91</v>
      </c>
      <c r="C244" s="4" t="s">
        <v>126</v>
      </c>
      <c r="D244" s="2">
        <v>42340</v>
      </c>
    </row>
    <row r="245" spans="1:4" ht="30" x14ac:dyDescent="0.25">
      <c r="A245" s="36" t="s">
        <v>1072</v>
      </c>
      <c r="B245" s="12">
        <f>1300*1.18</f>
        <v>1534</v>
      </c>
      <c r="C245" s="35" t="s">
        <v>845</v>
      </c>
      <c r="D245" s="10">
        <v>42473</v>
      </c>
    </row>
    <row r="246" spans="1:4" ht="45" x14ac:dyDescent="0.25">
      <c r="A246" s="36" t="s">
        <v>1073</v>
      </c>
      <c r="B246" s="35">
        <f>1000*1.18</f>
        <v>1180</v>
      </c>
      <c r="C246" s="35" t="s">
        <v>751</v>
      </c>
      <c r="D246" s="2">
        <v>42513</v>
      </c>
    </row>
    <row r="247" spans="1:4" ht="30" x14ac:dyDescent="0.25">
      <c r="A247" s="59" t="s">
        <v>46</v>
      </c>
      <c r="B247" s="12">
        <f>1000*1.18</f>
        <v>1180</v>
      </c>
      <c r="C247" s="36" t="s">
        <v>940</v>
      </c>
      <c r="D247" s="32">
        <v>42583</v>
      </c>
    </row>
    <row r="248" spans="1:4" x14ac:dyDescent="0.25">
      <c r="A248" s="36" t="s">
        <v>252</v>
      </c>
      <c r="B248" s="35">
        <v>184662.68</v>
      </c>
      <c r="C248" s="4" t="s">
        <v>491</v>
      </c>
      <c r="D248" s="2">
        <v>42578</v>
      </c>
    </row>
    <row r="249" spans="1:4" x14ac:dyDescent="0.25">
      <c r="A249" s="36" t="s">
        <v>252</v>
      </c>
      <c r="B249" s="35">
        <v>263598.03000000003</v>
      </c>
      <c r="C249" s="4" t="s">
        <v>464</v>
      </c>
      <c r="D249" s="2">
        <v>42584</v>
      </c>
    </row>
    <row r="250" spans="1:4" x14ac:dyDescent="0.25">
      <c r="A250" s="36" t="s">
        <v>252</v>
      </c>
      <c r="B250" s="35">
        <v>835290.61</v>
      </c>
      <c r="C250" s="4" t="s">
        <v>414</v>
      </c>
      <c r="D250" s="2">
        <v>42606</v>
      </c>
    </row>
    <row r="251" spans="1:4" x14ac:dyDescent="0.25">
      <c r="A251" s="36"/>
      <c r="B251" s="35"/>
      <c r="C251" s="4"/>
      <c r="D251" s="2"/>
    </row>
    <row r="252" spans="1:4" x14ac:dyDescent="0.25">
      <c r="A252" s="45" t="s">
        <v>242</v>
      </c>
      <c r="B252" s="46">
        <f>SUM(B253:B294)</f>
        <v>1838128.2999999998</v>
      </c>
      <c r="C252" s="56"/>
      <c r="D252" s="55"/>
    </row>
    <row r="253" spans="1:4" x14ac:dyDescent="0.25">
      <c r="A253" s="36" t="s">
        <v>585</v>
      </c>
      <c r="B253" s="35">
        <v>15000</v>
      </c>
      <c r="C253" s="4" t="s">
        <v>586</v>
      </c>
      <c r="D253" s="2">
        <v>42444</v>
      </c>
    </row>
    <row r="254" spans="1:4" ht="30" x14ac:dyDescent="0.25">
      <c r="A254" s="36" t="s">
        <v>57</v>
      </c>
      <c r="B254" s="12">
        <f>800*1.18</f>
        <v>944</v>
      </c>
      <c r="C254" s="35" t="s">
        <v>838</v>
      </c>
      <c r="D254" s="10">
        <v>41672</v>
      </c>
    </row>
    <row r="255" spans="1:4" ht="30" x14ac:dyDescent="0.25">
      <c r="A255" s="18" t="s">
        <v>49</v>
      </c>
      <c r="B255" s="35">
        <v>700</v>
      </c>
      <c r="C255" s="16" t="s">
        <v>836</v>
      </c>
      <c r="D255" s="17">
        <v>42152</v>
      </c>
    </row>
    <row r="256" spans="1:4" x14ac:dyDescent="0.25">
      <c r="A256" s="18" t="s">
        <v>49</v>
      </c>
      <c r="B256" s="12">
        <f>2000*1.18</f>
        <v>2360</v>
      </c>
      <c r="C256" s="35" t="s">
        <v>884</v>
      </c>
      <c r="D256" s="10">
        <v>42166</v>
      </c>
    </row>
    <row r="257" spans="1:4" ht="30" x14ac:dyDescent="0.25">
      <c r="A257" s="36" t="s">
        <v>1072</v>
      </c>
      <c r="B257" s="35">
        <f>1300*1.18</f>
        <v>1534</v>
      </c>
      <c r="C257" s="16" t="s">
        <v>843</v>
      </c>
      <c r="D257" s="17">
        <v>42423</v>
      </c>
    </row>
    <row r="258" spans="1:4" ht="30" x14ac:dyDescent="0.25">
      <c r="A258" s="36" t="s">
        <v>1072</v>
      </c>
      <c r="B258" s="12">
        <v>1500</v>
      </c>
      <c r="C258" s="35" t="s">
        <v>842</v>
      </c>
      <c r="D258" s="10">
        <v>42423</v>
      </c>
    </row>
    <row r="259" spans="1:4" x14ac:dyDescent="0.25">
      <c r="A259" s="59" t="s">
        <v>46</v>
      </c>
      <c r="B259" s="12">
        <v>1180</v>
      </c>
      <c r="C259" s="35" t="s">
        <v>889</v>
      </c>
      <c r="D259" s="10">
        <v>42431</v>
      </c>
    </row>
    <row r="260" spans="1:4" ht="45" x14ac:dyDescent="0.25">
      <c r="A260" s="59" t="s">
        <v>46</v>
      </c>
      <c r="B260" s="35">
        <v>3540</v>
      </c>
      <c r="C260" s="16" t="s">
        <v>738</v>
      </c>
      <c r="D260" s="17">
        <v>42646</v>
      </c>
    </row>
    <row r="261" spans="1:4" ht="45" x14ac:dyDescent="0.25">
      <c r="A261" s="59" t="s">
        <v>46</v>
      </c>
      <c r="B261" s="35">
        <v>1180</v>
      </c>
      <c r="C261" s="16" t="s">
        <v>739</v>
      </c>
      <c r="D261" s="17" t="s">
        <v>1041</v>
      </c>
    </row>
    <row r="262" spans="1:4" ht="45" x14ac:dyDescent="0.25">
      <c r="A262" s="59" t="s">
        <v>46</v>
      </c>
      <c r="B262" s="35">
        <v>1180</v>
      </c>
      <c r="C262" s="35" t="s">
        <v>764</v>
      </c>
      <c r="D262" s="2">
        <v>42643</v>
      </c>
    </row>
    <row r="263" spans="1:4" ht="30" x14ac:dyDescent="0.25">
      <c r="A263" s="59" t="s">
        <v>46</v>
      </c>
      <c r="B263" s="12">
        <v>3540</v>
      </c>
      <c r="C263" s="35" t="s">
        <v>911</v>
      </c>
      <c r="D263" s="10">
        <v>42444</v>
      </c>
    </row>
    <row r="264" spans="1:4" x14ac:dyDescent="0.25">
      <c r="A264" s="36" t="s">
        <v>585</v>
      </c>
      <c r="B264" s="35">
        <v>364000</v>
      </c>
      <c r="C264" s="4" t="s">
        <v>587</v>
      </c>
      <c r="D264" s="2">
        <v>42444</v>
      </c>
    </row>
    <row r="265" spans="1:4" ht="45" x14ac:dyDescent="0.25">
      <c r="A265" s="59" t="s">
        <v>46</v>
      </c>
      <c r="B265" s="35">
        <v>3540</v>
      </c>
      <c r="C265" s="35" t="s">
        <v>737</v>
      </c>
      <c r="D265" s="2">
        <v>42643</v>
      </c>
    </row>
    <row r="266" spans="1:4" ht="30" x14ac:dyDescent="0.25">
      <c r="A266" s="59" t="s">
        <v>46</v>
      </c>
      <c r="B266" s="12">
        <v>1180</v>
      </c>
      <c r="C266" s="35" t="s">
        <v>890</v>
      </c>
      <c r="D266" s="10">
        <v>42450</v>
      </c>
    </row>
    <row r="267" spans="1:4" ht="45" x14ac:dyDescent="0.25">
      <c r="A267" s="59" t="s">
        <v>46</v>
      </c>
      <c r="B267" s="35">
        <v>1180</v>
      </c>
      <c r="C267" s="16" t="s">
        <v>719</v>
      </c>
      <c r="D267" s="17">
        <v>42643</v>
      </c>
    </row>
    <row r="268" spans="1:4" ht="30" x14ac:dyDescent="0.25">
      <c r="A268" s="59" t="s">
        <v>46</v>
      </c>
      <c r="B268" s="12">
        <v>1180</v>
      </c>
      <c r="C268" s="35" t="s">
        <v>912</v>
      </c>
      <c r="D268" s="10">
        <v>42643</v>
      </c>
    </row>
    <row r="269" spans="1:4" x14ac:dyDescent="0.25">
      <c r="A269" s="59" t="s">
        <v>46</v>
      </c>
      <c r="B269" s="12">
        <f>1000*1.18</f>
        <v>1180</v>
      </c>
      <c r="C269" s="35" t="s">
        <v>210</v>
      </c>
      <c r="D269" s="10">
        <v>42468</v>
      </c>
    </row>
    <row r="270" spans="1:4" ht="30" x14ac:dyDescent="0.25">
      <c r="A270" s="59" t="s">
        <v>46</v>
      </c>
      <c r="B270" s="12">
        <v>1180</v>
      </c>
      <c r="C270" s="35" t="s">
        <v>894</v>
      </c>
      <c r="D270" s="10">
        <v>42478</v>
      </c>
    </row>
    <row r="271" spans="1:4" ht="45" x14ac:dyDescent="0.25">
      <c r="A271" s="59" t="s">
        <v>46</v>
      </c>
      <c r="B271" s="12">
        <v>14160</v>
      </c>
      <c r="C271" s="35" t="s">
        <v>770</v>
      </c>
      <c r="D271" s="10">
        <v>42479</v>
      </c>
    </row>
    <row r="272" spans="1:4" ht="30" x14ac:dyDescent="0.25">
      <c r="A272" s="59" t="s">
        <v>46</v>
      </c>
      <c r="B272" s="12">
        <v>3540</v>
      </c>
      <c r="C272" s="36" t="s">
        <v>888</v>
      </c>
      <c r="D272" s="10">
        <v>42487</v>
      </c>
    </row>
    <row r="273" spans="1:4" ht="30" x14ac:dyDescent="0.25">
      <c r="A273" s="36" t="s">
        <v>1072</v>
      </c>
      <c r="B273" s="35">
        <f>2500*1.18</f>
        <v>2950</v>
      </c>
      <c r="C273" s="16" t="s">
        <v>844</v>
      </c>
      <c r="D273" s="17">
        <v>42488</v>
      </c>
    </row>
    <row r="274" spans="1:4" ht="30" x14ac:dyDescent="0.25">
      <c r="A274" s="36" t="s">
        <v>1053</v>
      </c>
      <c r="B274" s="35">
        <f>500*1.18</f>
        <v>590</v>
      </c>
      <c r="C274" s="35" t="s">
        <v>837</v>
      </c>
      <c r="D274" s="2">
        <v>42493</v>
      </c>
    </row>
    <row r="275" spans="1:4" ht="30" x14ac:dyDescent="0.25">
      <c r="A275" s="59" t="s">
        <v>46</v>
      </c>
      <c r="B275" s="12">
        <v>1180</v>
      </c>
      <c r="C275" s="35" t="s">
        <v>910</v>
      </c>
      <c r="D275" s="10">
        <v>42643</v>
      </c>
    </row>
    <row r="276" spans="1:4" x14ac:dyDescent="0.25">
      <c r="A276" s="36" t="s">
        <v>584</v>
      </c>
      <c r="B276" s="35">
        <v>684000</v>
      </c>
      <c r="C276" s="4" t="s">
        <v>583</v>
      </c>
      <c r="D276" s="2">
        <v>42502</v>
      </c>
    </row>
    <row r="277" spans="1:4" ht="45" x14ac:dyDescent="0.25">
      <c r="A277" s="59" t="s">
        <v>46</v>
      </c>
      <c r="B277" s="35">
        <v>1180</v>
      </c>
      <c r="C277" s="35" t="s">
        <v>741</v>
      </c>
      <c r="D277" s="9">
        <v>42541</v>
      </c>
    </row>
    <row r="278" spans="1:4" ht="30" x14ac:dyDescent="0.25">
      <c r="A278" s="59" t="s">
        <v>46</v>
      </c>
      <c r="B278" s="35">
        <v>1180</v>
      </c>
      <c r="C278" s="16" t="s">
        <v>891</v>
      </c>
      <c r="D278" s="17">
        <v>42650</v>
      </c>
    </row>
    <row r="279" spans="1:4" ht="30" x14ac:dyDescent="0.25">
      <c r="A279" s="59" t="s">
        <v>46</v>
      </c>
      <c r="B279" s="35">
        <v>1180</v>
      </c>
      <c r="C279" s="4" t="s">
        <v>915</v>
      </c>
      <c r="D279" s="2">
        <v>42541</v>
      </c>
    </row>
    <row r="280" spans="1:4" x14ac:dyDescent="0.25">
      <c r="A280" s="59" t="s">
        <v>46</v>
      </c>
      <c r="B280" s="26">
        <v>1180</v>
      </c>
      <c r="C280" s="36" t="s">
        <v>302</v>
      </c>
      <c r="D280" s="32">
        <v>42542</v>
      </c>
    </row>
    <row r="281" spans="1:4" ht="30" x14ac:dyDescent="0.25">
      <c r="A281" s="59" t="s">
        <v>46</v>
      </c>
      <c r="B281" s="35">
        <f>1000*1.18</f>
        <v>1180</v>
      </c>
      <c r="C281" s="35" t="s">
        <v>941</v>
      </c>
      <c r="D281" s="2">
        <v>42650</v>
      </c>
    </row>
    <row r="282" spans="1:4" ht="45" x14ac:dyDescent="0.25">
      <c r="A282" s="59" t="s">
        <v>46</v>
      </c>
      <c r="B282" s="35">
        <v>1180</v>
      </c>
      <c r="C282" s="35" t="s">
        <v>718</v>
      </c>
      <c r="D282" s="2">
        <v>42643</v>
      </c>
    </row>
    <row r="283" spans="1:4" x14ac:dyDescent="0.25">
      <c r="A283" s="59" t="s">
        <v>46</v>
      </c>
      <c r="B283" s="12">
        <v>1180</v>
      </c>
      <c r="C283" s="35" t="s">
        <v>913</v>
      </c>
      <c r="D283" s="10">
        <v>42646</v>
      </c>
    </row>
    <row r="284" spans="1:4" ht="45" x14ac:dyDescent="0.25">
      <c r="A284" s="8" t="s">
        <v>364</v>
      </c>
      <c r="B284" s="35">
        <f>2600*1.18</f>
        <v>3068</v>
      </c>
      <c r="C284" s="16" t="s">
        <v>716</v>
      </c>
      <c r="D284" s="17">
        <v>42549</v>
      </c>
    </row>
    <row r="285" spans="1:4" x14ac:dyDescent="0.25">
      <c r="A285" s="36" t="s">
        <v>50</v>
      </c>
      <c r="B285" s="35">
        <v>664150</v>
      </c>
      <c r="C285" s="4" t="s">
        <v>524</v>
      </c>
      <c r="D285" s="2">
        <v>42558</v>
      </c>
    </row>
    <row r="286" spans="1:4" ht="30" x14ac:dyDescent="0.25">
      <c r="A286" s="59" t="s">
        <v>46</v>
      </c>
      <c r="B286" s="12">
        <f>1000*1.18</f>
        <v>1180</v>
      </c>
      <c r="C286" s="36" t="s">
        <v>895</v>
      </c>
      <c r="D286" s="32">
        <v>42566</v>
      </c>
    </row>
    <row r="287" spans="1:4" ht="45" x14ac:dyDescent="0.25">
      <c r="A287" s="8" t="s">
        <v>364</v>
      </c>
      <c r="B287" s="35">
        <v>29500</v>
      </c>
      <c r="C287" s="16" t="s">
        <v>715</v>
      </c>
      <c r="D287" s="17">
        <v>42570</v>
      </c>
    </row>
    <row r="288" spans="1:4" ht="45" x14ac:dyDescent="0.25">
      <c r="A288" s="3" t="s">
        <v>1083</v>
      </c>
      <c r="B288" s="12">
        <v>2271.5</v>
      </c>
      <c r="C288" s="35" t="s">
        <v>805</v>
      </c>
      <c r="D288" s="10">
        <v>42573</v>
      </c>
    </row>
    <row r="289" spans="1:4" ht="30" x14ac:dyDescent="0.25">
      <c r="A289" s="8" t="s">
        <v>410</v>
      </c>
      <c r="B289" s="35">
        <v>590</v>
      </c>
      <c r="C289" s="16" t="s">
        <v>914</v>
      </c>
      <c r="D289" s="17">
        <v>42646</v>
      </c>
    </row>
    <row r="290" spans="1:4" ht="45" x14ac:dyDescent="0.25">
      <c r="A290" s="36" t="s">
        <v>1079</v>
      </c>
      <c r="B290" s="35">
        <f>5000*1.18</f>
        <v>5900</v>
      </c>
      <c r="C290" s="35" t="s">
        <v>691</v>
      </c>
      <c r="D290" s="2">
        <v>42586</v>
      </c>
    </row>
    <row r="291" spans="1:4" ht="45" x14ac:dyDescent="0.25">
      <c r="A291" s="3" t="s">
        <v>1083</v>
      </c>
      <c r="B291" s="35">
        <v>3014.9</v>
      </c>
      <c r="C291" s="16" t="s">
        <v>771</v>
      </c>
      <c r="D291" s="17">
        <v>42626</v>
      </c>
    </row>
    <row r="292" spans="1:4" ht="45" x14ac:dyDescent="0.25">
      <c r="A292" s="3" t="s">
        <v>1083</v>
      </c>
      <c r="B292" s="12">
        <v>2188.9</v>
      </c>
      <c r="C292" s="35" t="s">
        <v>693</v>
      </c>
      <c r="D292" s="10">
        <v>42626</v>
      </c>
    </row>
    <row r="293" spans="1:4" ht="45" x14ac:dyDescent="0.25">
      <c r="A293" s="59" t="s">
        <v>46</v>
      </c>
      <c r="B293" s="12">
        <v>1180</v>
      </c>
      <c r="C293" s="35" t="s">
        <v>763</v>
      </c>
      <c r="D293" s="10">
        <v>42643</v>
      </c>
    </row>
    <row r="294" spans="1:4" ht="30" x14ac:dyDescent="0.25">
      <c r="A294" s="8" t="s">
        <v>364</v>
      </c>
      <c r="B294" s="35">
        <f>3650*1.18</f>
        <v>4307</v>
      </c>
      <c r="C294" s="35" t="s">
        <v>886</v>
      </c>
      <c r="D294" s="2">
        <v>42649</v>
      </c>
    </row>
    <row r="295" spans="1:4" x14ac:dyDescent="0.25">
      <c r="A295" s="36"/>
      <c r="B295" s="35"/>
      <c r="C295" s="4"/>
      <c r="D295" s="2"/>
    </row>
    <row r="296" spans="1:4" x14ac:dyDescent="0.25">
      <c r="A296" s="45" t="s">
        <v>930</v>
      </c>
      <c r="B296" s="46">
        <f>+B297</f>
        <v>61109919.530000001</v>
      </c>
      <c r="C296" s="56"/>
      <c r="D296" s="55"/>
    </row>
    <row r="297" spans="1:4" x14ac:dyDescent="0.25">
      <c r="A297" s="36" t="s">
        <v>931</v>
      </c>
      <c r="B297" s="35">
        <v>61109919.530000001</v>
      </c>
      <c r="C297" s="4" t="s">
        <v>931</v>
      </c>
      <c r="D297" s="2"/>
    </row>
    <row r="298" spans="1:4" x14ac:dyDescent="0.25">
      <c r="A298" s="36"/>
      <c r="B298" s="35"/>
      <c r="C298" s="4"/>
      <c r="D298" s="2"/>
    </row>
    <row r="299" spans="1:4" x14ac:dyDescent="0.25">
      <c r="A299" s="45" t="s">
        <v>468</v>
      </c>
      <c r="B299" s="46">
        <f>+B300</f>
        <v>179536.05</v>
      </c>
      <c r="C299" s="56"/>
      <c r="D299" s="55"/>
    </row>
    <row r="300" spans="1:4" x14ac:dyDescent="0.25">
      <c r="A300" s="36" t="s">
        <v>469</v>
      </c>
      <c r="B300" s="35">
        <v>179536.05</v>
      </c>
      <c r="C300" s="4" t="s">
        <v>470</v>
      </c>
      <c r="D300" s="2">
        <v>42557</v>
      </c>
    </row>
    <row r="301" spans="1:4" s="31" customFormat="1" x14ac:dyDescent="0.25">
      <c r="A301" s="36"/>
      <c r="B301" s="35"/>
      <c r="C301" s="4"/>
      <c r="D301" s="2"/>
    </row>
    <row r="302" spans="1:4" ht="30" x14ac:dyDescent="0.25">
      <c r="A302" s="45" t="s">
        <v>1171</v>
      </c>
      <c r="B302" s="46">
        <f>SUM(B303:B334)</f>
        <v>20329168.02</v>
      </c>
      <c r="C302" s="56"/>
      <c r="D302" s="55"/>
    </row>
    <row r="303" spans="1:4" x14ac:dyDescent="0.25">
      <c r="A303" s="15" t="s">
        <v>553</v>
      </c>
      <c r="B303" s="35">
        <v>188309.59</v>
      </c>
      <c r="C303" s="35" t="s">
        <v>554</v>
      </c>
      <c r="D303" s="2">
        <v>42612</v>
      </c>
    </row>
    <row r="304" spans="1:4" x14ac:dyDescent="0.25">
      <c r="A304" s="36" t="s">
        <v>585</v>
      </c>
      <c r="B304" s="35">
        <v>23000</v>
      </c>
      <c r="C304" s="35" t="s">
        <v>48</v>
      </c>
      <c r="D304" s="2">
        <v>41964</v>
      </c>
    </row>
    <row r="305" spans="1:4" x14ac:dyDescent="0.25">
      <c r="A305" s="15" t="s">
        <v>553</v>
      </c>
      <c r="B305" s="35">
        <v>148228.01</v>
      </c>
      <c r="C305" s="35" t="s">
        <v>301</v>
      </c>
      <c r="D305" s="2">
        <v>42003</v>
      </c>
    </row>
    <row r="306" spans="1:4" x14ac:dyDescent="0.25">
      <c r="A306" s="15" t="s">
        <v>50</v>
      </c>
      <c r="B306" s="35">
        <v>16048</v>
      </c>
      <c r="C306" s="35" t="s">
        <v>105</v>
      </c>
      <c r="D306" s="2">
        <v>42437</v>
      </c>
    </row>
    <row r="307" spans="1:4" x14ac:dyDescent="0.25">
      <c r="A307" s="15" t="s">
        <v>68</v>
      </c>
      <c r="B307" s="35">
        <v>77242.960000000006</v>
      </c>
      <c r="C307" s="35" t="s">
        <v>875</v>
      </c>
      <c r="D307" s="2">
        <v>42567</v>
      </c>
    </row>
    <row r="308" spans="1:4" x14ac:dyDescent="0.25">
      <c r="A308" s="15" t="s">
        <v>68</v>
      </c>
      <c r="B308" s="35">
        <v>243963.35</v>
      </c>
      <c r="C308" s="35" t="s">
        <v>203</v>
      </c>
      <c r="D308" s="2">
        <v>42437</v>
      </c>
    </row>
    <row r="309" spans="1:4" x14ac:dyDescent="0.25">
      <c r="A309" s="36" t="s">
        <v>585</v>
      </c>
      <c r="B309" s="35">
        <v>84000</v>
      </c>
      <c r="C309" s="35" t="s">
        <v>232</v>
      </c>
      <c r="D309" s="2">
        <v>42439</v>
      </c>
    </row>
    <row r="310" spans="1:4" x14ac:dyDescent="0.25">
      <c r="A310" s="36" t="s">
        <v>585</v>
      </c>
      <c r="B310" s="35">
        <v>326400</v>
      </c>
      <c r="C310" s="35" t="s">
        <v>522</v>
      </c>
      <c r="D310" s="2">
        <v>42444</v>
      </c>
    </row>
    <row r="311" spans="1:4" x14ac:dyDescent="0.25">
      <c r="A311" s="36" t="s">
        <v>585</v>
      </c>
      <c r="B311" s="35">
        <v>384000</v>
      </c>
      <c r="C311" s="35" t="s">
        <v>523</v>
      </c>
      <c r="D311" s="2">
        <v>42444</v>
      </c>
    </row>
    <row r="312" spans="1:4" x14ac:dyDescent="0.25">
      <c r="A312" s="36" t="s">
        <v>585</v>
      </c>
      <c r="B312" s="35">
        <v>340000</v>
      </c>
      <c r="C312" s="35" t="s">
        <v>173</v>
      </c>
      <c r="D312" s="2">
        <v>42444</v>
      </c>
    </row>
    <row r="313" spans="1:4" x14ac:dyDescent="0.25">
      <c r="A313" s="15" t="s">
        <v>68</v>
      </c>
      <c r="B313" s="35">
        <v>77242.960000000006</v>
      </c>
      <c r="C313" s="35" t="s">
        <v>525</v>
      </c>
      <c r="D313" s="2">
        <v>42445</v>
      </c>
    </row>
    <row r="314" spans="1:4" x14ac:dyDescent="0.25">
      <c r="A314" s="15" t="s">
        <v>1086</v>
      </c>
      <c r="B314" s="35">
        <v>482097.38</v>
      </c>
      <c r="C314" s="35" t="s">
        <v>241</v>
      </c>
      <c r="D314" s="2">
        <v>42510</v>
      </c>
    </row>
    <row r="315" spans="1:4" x14ac:dyDescent="0.25">
      <c r="A315" s="15" t="s">
        <v>1086</v>
      </c>
      <c r="B315" s="35">
        <v>87320</v>
      </c>
      <c r="C315" s="35" t="s">
        <v>874</v>
      </c>
      <c r="D315" s="2">
        <v>42568</v>
      </c>
    </row>
    <row r="316" spans="1:4" x14ac:dyDescent="0.25">
      <c r="A316" s="15" t="s">
        <v>1086</v>
      </c>
      <c r="B316" s="35">
        <v>36533.279999999999</v>
      </c>
      <c r="C316" s="35" t="s">
        <v>275</v>
      </c>
      <c r="D316" s="2">
        <v>42523</v>
      </c>
    </row>
    <row r="317" spans="1:4" x14ac:dyDescent="0.25">
      <c r="A317" s="15" t="s">
        <v>553</v>
      </c>
      <c r="B317" s="35">
        <v>7378.01</v>
      </c>
      <c r="C317" s="35" t="s">
        <v>606</v>
      </c>
      <c r="D317" s="2">
        <v>42530</v>
      </c>
    </row>
    <row r="318" spans="1:4" x14ac:dyDescent="0.25">
      <c r="A318" s="15" t="s">
        <v>1086</v>
      </c>
      <c r="B318" s="35">
        <v>285412.5</v>
      </c>
      <c r="C318" s="35" t="s">
        <v>257</v>
      </c>
      <c r="D318" s="2">
        <v>42531</v>
      </c>
    </row>
    <row r="319" spans="1:4" ht="25.5" x14ac:dyDescent="0.25">
      <c r="A319" s="15" t="s">
        <v>1086</v>
      </c>
      <c r="B319" s="22">
        <v>304439.24</v>
      </c>
      <c r="C319" s="20" t="s">
        <v>438</v>
      </c>
      <c r="D319" s="2">
        <v>42541</v>
      </c>
    </row>
    <row r="320" spans="1:4" x14ac:dyDescent="0.25">
      <c r="A320" s="15" t="s">
        <v>68</v>
      </c>
      <c r="B320" s="35">
        <v>609907.06999999995</v>
      </c>
      <c r="C320" s="35" t="s">
        <v>250</v>
      </c>
      <c r="D320" s="2">
        <v>42541</v>
      </c>
    </row>
    <row r="321" spans="1:4" x14ac:dyDescent="0.25">
      <c r="A321" s="15" t="s">
        <v>1086</v>
      </c>
      <c r="B321" s="35">
        <v>284970.05</v>
      </c>
      <c r="C321" s="35" t="s">
        <v>298</v>
      </c>
      <c r="D321" s="2">
        <v>42543</v>
      </c>
    </row>
    <row r="322" spans="1:4" x14ac:dyDescent="0.25">
      <c r="A322" s="15" t="s">
        <v>326</v>
      </c>
      <c r="B322" s="35">
        <v>104399.91</v>
      </c>
      <c r="C322" s="35" t="s">
        <v>327</v>
      </c>
      <c r="D322" s="2">
        <v>42542</v>
      </c>
    </row>
    <row r="323" spans="1:4" x14ac:dyDescent="0.25">
      <c r="A323" s="36" t="s">
        <v>1089</v>
      </c>
      <c r="B323" s="35">
        <v>1763628</v>
      </c>
      <c r="C323" s="35" t="s">
        <v>370</v>
      </c>
      <c r="D323" s="2">
        <v>42548</v>
      </c>
    </row>
    <row r="324" spans="1:4" x14ac:dyDescent="0.25">
      <c r="A324" s="15" t="s">
        <v>553</v>
      </c>
      <c r="B324" s="22">
        <v>73574.179999999993</v>
      </c>
      <c r="C324" s="8" t="s">
        <v>431</v>
      </c>
      <c r="D324" s="2">
        <v>42550</v>
      </c>
    </row>
    <row r="325" spans="1:4" x14ac:dyDescent="0.25">
      <c r="A325" s="15" t="s">
        <v>50</v>
      </c>
      <c r="B325" s="35">
        <v>628249.59999999998</v>
      </c>
      <c r="C325" s="35" t="s">
        <v>101</v>
      </c>
      <c r="D325" s="2">
        <v>42558</v>
      </c>
    </row>
    <row r="326" spans="1:4" ht="30" x14ac:dyDescent="0.25">
      <c r="A326" s="15" t="s">
        <v>1086</v>
      </c>
      <c r="B326" s="35">
        <v>302493</v>
      </c>
      <c r="C326" s="35" t="s">
        <v>386</v>
      </c>
      <c r="D326" s="2">
        <v>42576</v>
      </c>
    </row>
    <row r="327" spans="1:4" ht="30" x14ac:dyDescent="0.25">
      <c r="A327" s="15" t="s">
        <v>553</v>
      </c>
      <c r="B327" s="22">
        <v>444000.96</v>
      </c>
      <c r="C327" s="8" t="s">
        <v>455</v>
      </c>
      <c r="D327" s="2">
        <v>42576</v>
      </c>
    </row>
    <row r="328" spans="1:4" ht="30" x14ac:dyDescent="0.25">
      <c r="A328" s="15" t="s">
        <v>1086</v>
      </c>
      <c r="B328" s="35">
        <v>557671.41</v>
      </c>
      <c r="C328" s="35" t="s">
        <v>385</v>
      </c>
      <c r="D328" s="2">
        <v>42577</v>
      </c>
    </row>
    <row r="329" spans="1:4" x14ac:dyDescent="0.25">
      <c r="A329" s="15" t="s">
        <v>553</v>
      </c>
      <c r="B329" s="22">
        <v>69809.25</v>
      </c>
      <c r="C329" s="8" t="s">
        <v>529</v>
      </c>
      <c r="D329" s="2">
        <v>42605</v>
      </c>
    </row>
    <row r="330" spans="1:4" x14ac:dyDescent="0.25">
      <c r="A330" s="15" t="s">
        <v>326</v>
      </c>
      <c r="B330" s="22">
        <v>129000.08</v>
      </c>
      <c r="C330" s="20" t="s">
        <v>530</v>
      </c>
      <c r="D330" s="2">
        <v>42606</v>
      </c>
    </row>
    <row r="331" spans="1:4" x14ac:dyDescent="0.25">
      <c r="A331" s="52" t="s">
        <v>562</v>
      </c>
      <c r="B331" s="51">
        <v>11534148.949999999</v>
      </c>
      <c r="C331" s="35" t="s">
        <v>563</v>
      </c>
      <c r="D331" s="50">
        <v>42608</v>
      </c>
    </row>
    <row r="332" spans="1:4" x14ac:dyDescent="0.25">
      <c r="A332" s="15" t="s">
        <v>553</v>
      </c>
      <c r="B332" s="35">
        <v>690000.28</v>
      </c>
      <c r="C332" s="35" t="s">
        <v>765</v>
      </c>
      <c r="D332" s="2">
        <v>42625</v>
      </c>
    </row>
    <row r="333" spans="1:4" s="31" customFormat="1" x14ac:dyDescent="0.25">
      <c r="A333" s="15" t="s">
        <v>1000</v>
      </c>
      <c r="B333" s="35">
        <v>25700</v>
      </c>
      <c r="C333" s="35" t="s">
        <v>1001</v>
      </c>
      <c r="D333" s="2">
        <v>42625</v>
      </c>
    </row>
    <row r="334" spans="1:4" x14ac:dyDescent="0.25">
      <c r="A334" s="36"/>
      <c r="B334" s="35"/>
      <c r="C334" s="35"/>
      <c r="D334" s="2"/>
    </row>
    <row r="335" spans="1:4" x14ac:dyDescent="0.25">
      <c r="A335" s="45" t="s">
        <v>3</v>
      </c>
      <c r="B335" s="46">
        <f>SUM(B336:B477)</f>
        <v>5686132.9398000007</v>
      </c>
      <c r="C335" s="46"/>
      <c r="D335" s="55"/>
    </row>
    <row r="336" spans="1:4" ht="30" x14ac:dyDescent="0.25">
      <c r="A336" s="36" t="s">
        <v>57</v>
      </c>
      <c r="B336" s="12">
        <f>15400*1.18</f>
        <v>18172</v>
      </c>
      <c r="C336" s="35" t="s">
        <v>838</v>
      </c>
      <c r="D336" s="10">
        <v>41672</v>
      </c>
    </row>
    <row r="337" spans="1:4" ht="30" x14ac:dyDescent="0.25">
      <c r="A337" s="36" t="s">
        <v>355</v>
      </c>
      <c r="B337" s="35">
        <v>10000</v>
      </c>
      <c r="C337" s="35" t="s">
        <v>616</v>
      </c>
      <c r="D337" s="2">
        <v>41939</v>
      </c>
    </row>
    <row r="338" spans="1:4" x14ac:dyDescent="0.25">
      <c r="A338" s="15" t="s">
        <v>83</v>
      </c>
      <c r="B338" s="23">
        <v>31822.02</v>
      </c>
      <c r="C338" s="16" t="s">
        <v>158</v>
      </c>
      <c r="D338" s="6">
        <v>42117</v>
      </c>
    </row>
    <row r="339" spans="1:4" ht="30" x14ac:dyDescent="0.25">
      <c r="A339" s="18" t="s">
        <v>49</v>
      </c>
      <c r="B339" s="35">
        <v>4250</v>
      </c>
      <c r="C339" s="16" t="s">
        <v>836</v>
      </c>
      <c r="D339" s="17">
        <v>42152</v>
      </c>
    </row>
    <row r="340" spans="1:4" ht="30" x14ac:dyDescent="0.25">
      <c r="A340" s="18" t="s">
        <v>49</v>
      </c>
      <c r="B340" s="12">
        <v>11800</v>
      </c>
      <c r="C340" s="36" t="s">
        <v>904</v>
      </c>
      <c r="D340" s="32">
        <v>42234</v>
      </c>
    </row>
    <row r="341" spans="1:4" x14ac:dyDescent="0.25">
      <c r="A341" s="18" t="s">
        <v>49</v>
      </c>
      <c r="B341" s="35">
        <f>3700*1.18</f>
        <v>4366</v>
      </c>
      <c r="C341" s="16" t="s">
        <v>881</v>
      </c>
      <c r="D341" s="17">
        <v>42242</v>
      </c>
    </row>
    <row r="342" spans="1:4" x14ac:dyDescent="0.25">
      <c r="A342" s="36" t="s">
        <v>356</v>
      </c>
      <c r="B342" s="35">
        <v>14750</v>
      </c>
      <c r="C342" s="35" t="s">
        <v>617</v>
      </c>
      <c r="D342" s="2">
        <v>42290</v>
      </c>
    </row>
    <row r="343" spans="1:4" ht="30" x14ac:dyDescent="0.25">
      <c r="A343" s="18" t="s">
        <v>116</v>
      </c>
      <c r="B343" s="35">
        <v>5546</v>
      </c>
      <c r="C343" s="16" t="s">
        <v>896</v>
      </c>
      <c r="D343" s="17">
        <v>42306</v>
      </c>
    </row>
    <row r="344" spans="1:4" ht="30" x14ac:dyDescent="0.25">
      <c r="A344" s="18" t="s">
        <v>969</v>
      </c>
      <c r="B344" s="35">
        <v>4294.8</v>
      </c>
      <c r="C344" s="16" t="s">
        <v>919</v>
      </c>
      <c r="D344" s="17">
        <v>42321</v>
      </c>
    </row>
    <row r="345" spans="1:4" ht="30" x14ac:dyDescent="0.25">
      <c r="A345" s="18" t="s">
        <v>969</v>
      </c>
      <c r="B345" s="35">
        <v>7563.8</v>
      </c>
      <c r="C345" s="16" t="s">
        <v>901</v>
      </c>
      <c r="D345" s="17">
        <v>42325</v>
      </c>
    </row>
    <row r="346" spans="1:4" ht="30" x14ac:dyDescent="0.25">
      <c r="A346" s="18" t="s">
        <v>969</v>
      </c>
      <c r="B346" s="35">
        <v>8588.0400000000009</v>
      </c>
      <c r="C346" s="16" t="s">
        <v>899</v>
      </c>
      <c r="D346" s="60" t="s">
        <v>1042</v>
      </c>
    </row>
    <row r="347" spans="1:4" ht="45" x14ac:dyDescent="0.25">
      <c r="A347" s="8" t="s">
        <v>364</v>
      </c>
      <c r="B347" s="12">
        <v>8665.92</v>
      </c>
      <c r="C347" s="35" t="s">
        <v>800</v>
      </c>
      <c r="D347" s="10">
        <v>42620</v>
      </c>
    </row>
    <row r="348" spans="1:4" ht="30" x14ac:dyDescent="0.25">
      <c r="A348" s="36" t="s">
        <v>840</v>
      </c>
      <c r="B348" s="35">
        <f>52850*1.18</f>
        <v>62363</v>
      </c>
      <c r="C348" s="35" t="s">
        <v>841</v>
      </c>
      <c r="D348" s="9">
        <v>42417</v>
      </c>
    </row>
    <row r="349" spans="1:4" ht="30" x14ac:dyDescent="0.25">
      <c r="A349" s="18" t="s">
        <v>969</v>
      </c>
      <c r="B349" s="12">
        <v>2752</v>
      </c>
      <c r="C349" s="35" t="s">
        <v>924</v>
      </c>
      <c r="D349" s="10">
        <v>42419</v>
      </c>
    </row>
    <row r="350" spans="1:4" ht="30" x14ac:dyDescent="0.25">
      <c r="A350" s="36" t="s">
        <v>1072</v>
      </c>
      <c r="B350" s="35">
        <f>6520*1.18</f>
        <v>7693.5999999999995</v>
      </c>
      <c r="C350" s="16" t="s">
        <v>843</v>
      </c>
      <c r="D350" s="17">
        <v>42423</v>
      </c>
    </row>
    <row r="351" spans="1:4" ht="30" x14ac:dyDescent="0.25">
      <c r="A351" s="36" t="s">
        <v>1072</v>
      </c>
      <c r="B351" s="12">
        <v>6910</v>
      </c>
      <c r="C351" s="35" t="s">
        <v>842</v>
      </c>
      <c r="D351" s="10">
        <v>42423</v>
      </c>
    </row>
    <row r="352" spans="1:4" ht="30" x14ac:dyDescent="0.25">
      <c r="A352" s="18" t="s">
        <v>969</v>
      </c>
      <c r="B352" s="12">
        <f>10820*1.18</f>
        <v>12767.599999999999</v>
      </c>
      <c r="C352" s="35" t="s">
        <v>918</v>
      </c>
      <c r="D352" s="10">
        <v>42431</v>
      </c>
    </row>
    <row r="353" spans="1:4" ht="45" x14ac:dyDescent="0.25">
      <c r="A353" s="59" t="s">
        <v>46</v>
      </c>
      <c r="B353" s="35">
        <v>43719</v>
      </c>
      <c r="C353" s="16" t="s">
        <v>738</v>
      </c>
      <c r="D353" s="17">
        <v>42646</v>
      </c>
    </row>
    <row r="354" spans="1:4" ht="45" x14ac:dyDescent="0.25">
      <c r="A354" s="59" t="s">
        <v>46</v>
      </c>
      <c r="B354" s="12">
        <v>10030</v>
      </c>
      <c r="C354" s="35" t="s">
        <v>740</v>
      </c>
      <c r="D354" s="10">
        <v>42432</v>
      </c>
    </row>
    <row r="355" spans="1:4" ht="30" x14ac:dyDescent="0.25">
      <c r="A355" s="18" t="s">
        <v>49</v>
      </c>
      <c r="B355" s="12">
        <f>32957*1.18</f>
        <v>38889.259999999995</v>
      </c>
      <c r="C355" s="35" t="s">
        <v>880</v>
      </c>
      <c r="D355" s="10">
        <v>42432</v>
      </c>
    </row>
    <row r="356" spans="1:4" ht="30" x14ac:dyDescent="0.25">
      <c r="A356" s="18" t="s">
        <v>49</v>
      </c>
      <c r="B356" s="12">
        <f>62325*1.18</f>
        <v>73543.5</v>
      </c>
      <c r="C356" s="35" t="s">
        <v>879</v>
      </c>
      <c r="D356" s="10">
        <v>42436</v>
      </c>
    </row>
    <row r="357" spans="1:4" ht="45" x14ac:dyDescent="0.25">
      <c r="A357" s="36" t="s">
        <v>207</v>
      </c>
      <c r="B357" s="12">
        <v>18254.599999999999</v>
      </c>
      <c r="C357" s="35" t="s">
        <v>663</v>
      </c>
      <c r="D357" s="10">
        <v>42437</v>
      </c>
    </row>
    <row r="358" spans="1:4" ht="45" x14ac:dyDescent="0.25">
      <c r="A358" s="36" t="s">
        <v>152</v>
      </c>
      <c r="B358" s="35">
        <v>16225</v>
      </c>
      <c r="C358" s="35" t="s">
        <v>728</v>
      </c>
      <c r="D358" s="2">
        <v>42622</v>
      </c>
    </row>
    <row r="359" spans="1:4" ht="45" x14ac:dyDescent="0.25">
      <c r="A359" s="59" t="s">
        <v>46</v>
      </c>
      <c r="B359" s="35">
        <v>8112.5</v>
      </c>
      <c r="C359" s="35" t="s">
        <v>764</v>
      </c>
      <c r="D359" s="2">
        <v>42643</v>
      </c>
    </row>
    <row r="360" spans="1:4" ht="45" x14ac:dyDescent="0.25">
      <c r="A360" s="3" t="s">
        <v>1074</v>
      </c>
      <c r="B360" s="12">
        <f>48978.78*1.18</f>
        <v>57794.960399999996</v>
      </c>
      <c r="C360" s="35" t="s">
        <v>834</v>
      </c>
      <c r="D360" s="10">
        <v>42444</v>
      </c>
    </row>
    <row r="361" spans="1:4" ht="45" x14ac:dyDescent="0.25">
      <c r="A361" s="3" t="s">
        <v>1074</v>
      </c>
      <c r="B361" s="12">
        <v>44544.6</v>
      </c>
      <c r="C361" s="35" t="s">
        <v>766</v>
      </c>
      <c r="D361" s="10">
        <v>42521</v>
      </c>
    </row>
    <row r="362" spans="1:4" ht="30" x14ac:dyDescent="0.25">
      <c r="A362" s="59" t="s">
        <v>46</v>
      </c>
      <c r="B362" s="12">
        <v>22626.5</v>
      </c>
      <c r="C362" s="35" t="s">
        <v>911</v>
      </c>
      <c r="D362" s="10">
        <v>42444</v>
      </c>
    </row>
    <row r="363" spans="1:4" ht="45" x14ac:dyDescent="0.25">
      <c r="A363" s="59" t="s">
        <v>46</v>
      </c>
      <c r="B363" s="35">
        <v>22036.5</v>
      </c>
      <c r="C363" s="35" t="s">
        <v>737</v>
      </c>
      <c r="D363" s="2">
        <v>42643</v>
      </c>
    </row>
    <row r="364" spans="1:4" ht="30" x14ac:dyDescent="0.25">
      <c r="A364" s="59" t="s">
        <v>46</v>
      </c>
      <c r="B364" s="12">
        <v>8555</v>
      </c>
      <c r="C364" s="35" t="s">
        <v>890</v>
      </c>
      <c r="D364" s="10">
        <v>42450</v>
      </c>
    </row>
    <row r="365" spans="1:4" x14ac:dyDescent="0.25">
      <c r="A365" s="13" t="s">
        <v>975</v>
      </c>
      <c r="B365" s="23">
        <v>1019763.77</v>
      </c>
      <c r="C365" s="16" t="s">
        <v>229</v>
      </c>
      <c r="D365" s="6">
        <v>42458</v>
      </c>
    </row>
    <row r="366" spans="1:4" ht="45" x14ac:dyDescent="0.25">
      <c r="A366" s="59" t="s">
        <v>46</v>
      </c>
      <c r="B366" s="35">
        <v>4218.5</v>
      </c>
      <c r="C366" s="16" t="s">
        <v>719</v>
      </c>
      <c r="D366" s="17">
        <v>42643</v>
      </c>
    </row>
    <row r="367" spans="1:4" ht="30" x14ac:dyDescent="0.25">
      <c r="A367" s="59" t="s">
        <v>46</v>
      </c>
      <c r="B367" s="12">
        <v>8555</v>
      </c>
      <c r="C367" s="35" t="s">
        <v>912</v>
      </c>
      <c r="D367" s="10">
        <v>42643</v>
      </c>
    </row>
    <row r="368" spans="1:4" x14ac:dyDescent="0.25">
      <c r="A368" s="59" t="s">
        <v>46</v>
      </c>
      <c r="B368" s="12">
        <f>7250*1.18</f>
        <v>8555</v>
      </c>
      <c r="C368" s="35" t="s">
        <v>210</v>
      </c>
      <c r="D368" s="10">
        <v>42468</v>
      </c>
    </row>
    <row r="369" spans="1:4" ht="30" x14ac:dyDescent="0.25">
      <c r="A369" s="18" t="s">
        <v>969</v>
      </c>
      <c r="B369" s="35">
        <f>35730*1.18</f>
        <v>42161.399999999994</v>
      </c>
      <c r="C369" s="4" t="s">
        <v>917</v>
      </c>
      <c r="D369" s="2">
        <v>42523</v>
      </c>
    </row>
    <row r="370" spans="1:4" ht="30" x14ac:dyDescent="0.25">
      <c r="A370" s="36" t="s">
        <v>152</v>
      </c>
      <c r="B370" s="12">
        <v>25311</v>
      </c>
      <c r="C370" s="35" t="s">
        <v>872</v>
      </c>
      <c r="D370" s="10">
        <v>42472</v>
      </c>
    </row>
    <row r="371" spans="1:4" ht="45" x14ac:dyDescent="0.25">
      <c r="A371" s="36" t="s">
        <v>152</v>
      </c>
      <c r="B371" s="35">
        <v>12283.8</v>
      </c>
      <c r="C371" s="35" t="s">
        <v>729</v>
      </c>
      <c r="D371" s="2">
        <v>42622</v>
      </c>
    </row>
    <row r="372" spans="1:4" ht="30" x14ac:dyDescent="0.25">
      <c r="A372" s="36" t="s">
        <v>1072</v>
      </c>
      <c r="B372" s="12">
        <f>6720*1.18</f>
        <v>7929.5999999999995</v>
      </c>
      <c r="C372" s="35" t="s">
        <v>845</v>
      </c>
      <c r="D372" s="10">
        <v>42473</v>
      </c>
    </row>
    <row r="373" spans="1:4" ht="45" x14ac:dyDescent="0.25">
      <c r="A373" s="36" t="s">
        <v>152</v>
      </c>
      <c r="B373" s="35">
        <v>13227.8</v>
      </c>
      <c r="C373" s="35" t="s">
        <v>730</v>
      </c>
      <c r="D373" s="2">
        <v>42473</v>
      </c>
    </row>
    <row r="374" spans="1:4" ht="30" x14ac:dyDescent="0.25">
      <c r="A374" s="59" t="s">
        <v>46</v>
      </c>
      <c r="B374" s="12">
        <f>7250*1.18</f>
        <v>8555</v>
      </c>
      <c r="C374" s="35" t="s">
        <v>894</v>
      </c>
      <c r="D374" s="10">
        <v>42478</v>
      </c>
    </row>
    <row r="375" spans="1:4" ht="45" x14ac:dyDescent="0.25">
      <c r="A375" s="59" t="s">
        <v>46</v>
      </c>
      <c r="B375" s="12">
        <v>24308</v>
      </c>
      <c r="C375" s="35" t="s">
        <v>770</v>
      </c>
      <c r="D375" s="10">
        <v>42479</v>
      </c>
    </row>
    <row r="376" spans="1:4" ht="30" x14ac:dyDescent="0.25">
      <c r="A376" s="36" t="s">
        <v>152</v>
      </c>
      <c r="B376" s="12">
        <f>20250*1.18</f>
        <v>23895</v>
      </c>
      <c r="C376" s="36" t="s">
        <v>870</v>
      </c>
      <c r="D376" s="32">
        <v>42419</v>
      </c>
    </row>
    <row r="377" spans="1:4" x14ac:dyDescent="0.25">
      <c r="A377" s="18" t="s">
        <v>969</v>
      </c>
      <c r="B377" s="35">
        <f>4400*1.18</f>
        <v>5192</v>
      </c>
      <c r="C377" s="16" t="s">
        <v>920</v>
      </c>
      <c r="D377" s="17">
        <v>42548</v>
      </c>
    </row>
    <row r="378" spans="1:4" ht="30" x14ac:dyDescent="0.25">
      <c r="A378" s="59" t="s">
        <v>46</v>
      </c>
      <c r="B378" s="35">
        <f>8555*1.18</f>
        <v>10094.9</v>
      </c>
      <c r="C378" s="35" t="s">
        <v>941</v>
      </c>
      <c r="D378" s="2">
        <v>42650</v>
      </c>
    </row>
    <row r="379" spans="1:4" ht="30" x14ac:dyDescent="0.25">
      <c r="A379" s="59" t="s">
        <v>46</v>
      </c>
      <c r="B379" s="12">
        <v>75815</v>
      </c>
      <c r="C379" s="36" t="s">
        <v>888</v>
      </c>
      <c r="D379" s="10">
        <v>42487</v>
      </c>
    </row>
    <row r="380" spans="1:4" ht="30" x14ac:dyDescent="0.25">
      <c r="A380" s="36" t="s">
        <v>1072</v>
      </c>
      <c r="B380" s="35">
        <f>25375*1.18</f>
        <v>29942.5</v>
      </c>
      <c r="C380" s="16" t="s">
        <v>844</v>
      </c>
      <c r="D380" s="17">
        <v>42488</v>
      </c>
    </row>
    <row r="381" spans="1:4" ht="30" x14ac:dyDescent="0.25">
      <c r="A381" s="36" t="s">
        <v>1053</v>
      </c>
      <c r="B381" s="35">
        <f>1000*1.18</f>
        <v>1180</v>
      </c>
      <c r="C381" s="35" t="s">
        <v>837</v>
      </c>
      <c r="D381" s="2">
        <v>42493</v>
      </c>
    </row>
    <row r="382" spans="1:4" ht="30" x14ac:dyDescent="0.25">
      <c r="A382" s="59" t="s">
        <v>46</v>
      </c>
      <c r="B382" s="12">
        <v>8555</v>
      </c>
      <c r="C382" s="35" t="s">
        <v>910</v>
      </c>
      <c r="D382" s="10">
        <v>42643</v>
      </c>
    </row>
    <row r="383" spans="1:4" ht="30" x14ac:dyDescent="0.25">
      <c r="A383" s="3" t="s">
        <v>1083</v>
      </c>
      <c r="B383" s="35">
        <f>6470*1.18</f>
        <v>7634.5999999999995</v>
      </c>
      <c r="C383" s="35" t="s">
        <v>885</v>
      </c>
      <c r="D383" s="2">
        <v>42501</v>
      </c>
    </row>
    <row r="384" spans="1:4" ht="30" x14ac:dyDescent="0.25">
      <c r="A384" s="18" t="s">
        <v>969</v>
      </c>
      <c r="B384" s="12">
        <f>5970*1.18</f>
        <v>7044.5999999999995</v>
      </c>
      <c r="C384" s="35" t="s">
        <v>922</v>
      </c>
      <c r="D384" s="10">
        <v>42510</v>
      </c>
    </row>
    <row r="385" spans="1:4" x14ac:dyDescent="0.25">
      <c r="A385" s="18" t="s">
        <v>969</v>
      </c>
      <c r="B385" s="12">
        <f>6060*1.18</f>
        <v>7150.7999999999993</v>
      </c>
      <c r="C385" s="35" t="s">
        <v>176</v>
      </c>
      <c r="D385" s="10">
        <v>42510</v>
      </c>
    </row>
    <row r="386" spans="1:4" x14ac:dyDescent="0.25">
      <c r="A386" s="18" t="s">
        <v>969</v>
      </c>
      <c r="B386" s="12">
        <f>6410*1.18</f>
        <v>7563.7999999999993</v>
      </c>
      <c r="C386" s="35" t="s">
        <v>185</v>
      </c>
      <c r="D386" s="10">
        <v>42510</v>
      </c>
    </row>
    <row r="387" spans="1:4" ht="45" x14ac:dyDescent="0.25">
      <c r="A387" s="36" t="s">
        <v>1073</v>
      </c>
      <c r="B387" s="35">
        <f>7800*1.18</f>
        <v>9204</v>
      </c>
      <c r="C387" s="35" t="s">
        <v>751</v>
      </c>
      <c r="D387" s="2">
        <v>42513</v>
      </c>
    </row>
    <row r="388" spans="1:4" x14ac:dyDescent="0.25">
      <c r="A388" s="18" t="s">
        <v>969</v>
      </c>
      <c r="B388" s="35">
        <f>9610*1.18</f>
        <v>11339.8</v>
      </c>
      <c r="C388" s="4" t="s">
        <v>261</v>
      </c>
      <c r="D388" s="2">
        <v>42520</v>
      </c>
    </row>
    <row r="389" spans="1:4" x14ac:dyDescent="0.25">
      <c r="A389" s="36" t="s">
        <v>1073</v>
      </c>
      <c r="B389" s="12">
        <f>3800*1.18</f>
        <v>4484</v>
      </c>
      <c r="C389" s="35" t="s">
        <v>883</v>
      </c>
      <c r="D389" s="10">
        <v>42527</v>
      </c>
    </row>
    <row r="390" spans="1:4" ht="30" x14ac:dyDescent="0.25">
      <c r="A390" s="18" t="s">
        <v>969</v>
      </c>
      <c r="B390" s="12">
        <f>55625*1.18</f>
        <v>65637.5</v>
      </c>
      <c r="C390" s="35" t="s">
        <v>921</v>
      </c>
      <c r="D390" s="10">
        <v>42528</v>
      </c>
    </row>
    <row r="391" spans="1:4" ht="45" x14ac:dyDescent="0.25">
      <c r="A391" s="3" t="s">
        <v>43</v>
      </c>
      <c r="B391" s="12">
        <f>22920*1.18</f>
        <v>27045.599999999999</v>
      </c>
      <c r="C391" s="35" t="s">
        <v>935</v>
      </c>
      <c r="D391" s="10">
        <v>42542</v>
      </c>
    </row>
    <row r="392" spans="1:4" ht="30" x14ac:dyDescent="0.25">
      <c r="A392" s="3" t="s">
        <v>43</v>
      </c>
      <c r="B392" s="35">
        <v>22449.5</v>
      </c>
      <c r="C392" s="4" t="s">
        <v>903</v>
      </c>
      <c r="D392" s="2">
        <v>42529</v>
      </c>
    </row>
    <row r="393" spans="1:4" ht="30" x14ac:dyDescent="0.25">
      <c r="A393" s="3" t="s">
        <v>43</v>
      </c>
      <c r="B393" s="26">
        <v>12567</v>
      </c>
      <c r="C393" s="36" t="s">
        <v>898</v>
      </c>
      <c r="D393" s="32">
        <v>42536</v>
      </c>
    </row>
    <row r="394" spans="1:4" ht="30" x14ac:dyDescent="0.25">
      <c r="A394" s="36" t="s">
        <v>152</v>
      </c>
      <c r="B394" s="12">
        <f>22950*1.18</f>
        <v>27081</v>
      </c>
      <c r="C394" s="36" t="s">
        <v>871</v>
      </c>
      <c r="D394" s="32">
        <v>42536</v>
      </c>
    </row>
    <row r="395" spans="1:4" ht="45" x14ac:dyDescent="0.25">
      <c r="A395" s="36" t="s">
        <v>761</v>
      </c>
      <c r="B395" s="35">
        <f>18550*1.18</f>
        <v>21889</v>
      </c>
      <c r="C395" s="35" t="s">
        <v>657</v>
      </c>
      <c r="D395" s="2">
        <v>42537</v>
      </c>
    </row>
    <row r="396" spans="1:4" x14ac:dyDescent="0.25">
      <c r="A396" s="36" t="s">
        <v>1073</v>
      </c>
      <c r="B396" s="12">
        <f>8900*1.18</f>
        <v>10502</v>
      </c>
      <c r="C396" s="35" t="s">
        <v>882</v>
      </c>
      <c r="D396" s="10">
        <v>42537</v>
      </c>
    </row>
    <row r="397" spans="1:4" x14ac:dyDescent="0.25">
      <c r="A397" s="59" t="s">
        <v>46</v>
      </c>
      <c r="B397" s="35">
        <f>6875*1.18</f>
        <v>8112.5</v>
      </c>
      <c r="C397" s="35" t="s">
        <v>173</v>
      </c>
      <c r="D397" s="2">
        <v>42537</v>
      </c>
    </row>
    <row r="398" spans="1:4" ht="30" x14ac:dyDescent="0.25">
      <c r="A398" s="36" t="s">
        <v>761</v>
      </c>
      <c r="B398" s="35">
        <f>82775*1.18</f>
        <v>97674.5</v>
      </c>
      <c r="C398" s="35" t="s">
        <v>942</v>
      </c>
      <c r="D398" s="2">
        <v>42583</v>
      </c>
    </row>
    <row r="399" spans="1:4" ht="30" x14ac:dyDescent="0.25">
      <c r="A399" s="36" t="s">
        <v>761</v>
      </c>
      <c r="B399" s="35">
        <f>9100*1.18</f>
        <v>10738</v>
      </c>
      <c r="C399" s="16" t="s">
        <v>839</v>
      </c>
      <c r="D399" s="17">
        <v>42538</v>
      </c>
    </row>
    <row r="400" spans="1:4" ht="45" x14ac:dyDescent="0.25">
      <c r="A400" s="8" t="s">
        <v>364</v>
      </c>
      <c r="B400" s="35">
        <v>10657.76</v>
      </c>
      <c r="C400" s="16" t="s">
        <v>804</v>
      </c>
      <c r="D400" s="17">
        <v>42541</v>
      </c>
    </row>
    <row r="401" spans="1:4" ht="45" x14ac:dyDescent="0.25">
      <c r="A401" s="59" t="s">
        <v>46</v>
      </c>
      <c r="B401" s="35">
        <v>8555</v>
      </c>
      <c r="C401" s="35" t="s">
        <v>741</v>
      </c>
      <c r="D401" s="9">
        <v>42541</v>
      </c>
    </row>
    <row r="402" spans="1:4" ht="30" x14ac:dyDescent="0.25">
      <c r="A402" s="59" t="s">
        <v>46</v>
      </c>
      <c r="B402" s="35">
        <v>5900</v>
      </c>
      <c r="C402" s="16" t="s">
        <v>891</v>
      </c>
      <c r="D402" s="17">
        <v>42650</v>
      </c>
    </row>
    <row r="403" spans="1:4" ht="30" x14ac:dyDescent="0.25">
      <c r="A403" s="59" t="s">
        <v>46</v>
      </c>
      <c r="B403" s="35">
        <v>8555</v>
      </c>
      <c r="C403" s="4" t="s">
        <v>915</v>
      </c>
      <c r="D403" s="2">
        <v>42541</v>
      </c>
    </row>
    <row r="404" spans="1:4" x14ac:dyDescent="0.25">
      <c r="A404" s="36" t="s">
        <v>822</v>
      </c>
      <c r="B404" s="35">
        <v>20000</v>
      </c>
      <c r="C404" s="35" t="s">
        <v>439</v>
      </c>
      <c r="D404" s="2">
        <v>42541</v>
      </c>
    </row>
    <row r="405" spans="1:4" ht="30" x14ac:dyDescent="0.25">
      <c r="A405" s="3" t="s">
        <v>1074</v>
      </c>
      <c r="B405" s="35">
        <f>9065*1.18</f>
        <v>10696.699999999999</v>
      </c>
      <c r="C405" s="4" t="s">
        <v>833</v>
      </c>
      <c r="D405" s="2">
        <v>42542</v>
      </c>
    </row>
    <row r="406" spans="1:4" ht="30" x14ac:dyDescent="0.25">
      <c r="A406" s="3" t="s">
        <v>1074</v>
      </c>
      <c r="B406" s="26">
        <v>170687</v>
      </c>
      <c r="C406" s="36" t="s">
        <v>909</v>
      </c>
      <c r="D406" s="32">
        <v>42542</v>
      </c>
    </row>
    <row r="407" spans="1:4" x14ac:dyDescent="0.25">
      <c r="A407" s="59" t="s">
        <v>46</v>
      </c>
      <c r="B407" s="26">
        <v>10325</v>
      </c>
      <c r="C407" s="36" t="s">
        <v>302</v>
      </c>
      <c r="D407" s="32">
        <v>42542</v>
      </c>
    </row>
    <row r="408" spans="1:4" ht="45" x14ac:dyDescent="0.25">
      <c r="A408" s="36" t="s">
        <v>761</v>
      </c>
      <c r="B408" s="12">
        <f>16565*1.18</f>
        <v>19546.7</v>
      </c>
      <c r="C408" s="35" t="s">
        <v>762</v>
      </c>
      <c r="D408" s="10">
        <v>42542</v>
      </c>
    </row>
    <row r="409" spans="1:4" ht="45" x14ac:dyDescent="0.25">
      <c r="A409" s="36" t="s">
        <v>152</v>
      </c>
      <c r="B409" s="12">
        <v>112159</v>
      </c>
      <c r="C409" s="35" t="s">
        <v>727</v>
      </c>
      <c r="D409" s="10">
        <v>42543</v>
      </c>
    </row>
    <row r="410" spans="1:4" x14ac:dyDescent="0.25">
      <c r="A410" s="18" t="s">
        <v>969</v>
      </c>
      <c r="B410" s="26">
        <f>71500*1.18</f>
        <v>84370</v>
      </c>
      <c r="C410" s="36" t="s">
        <v>923</v>
      </c>
      <c r="D410" s="32">
        <v>42544</v>
      </c>
    </row>
    <row r="411" spans="1:4" ht="30" x14ac:dyDescent="0.25">
      <c r="A411" s="59" t="s">
        <v>46</v>
      </c>
      <c r="B411" s="35">
        <f>9000*1.18</f>
        <v>10620</v>
      </c>
      <c r="C411" s="16" t="s">
        <v>877</v>
      </c>
      <c r="D411" s="17">
        <v>42544</v>
      </c>
    </row>
    <row r="412" spans="1:4" ht="45" x14ac:dyDescent="0.25">
      <c r="A412" s="8" t="s">
        <v>364</v>
      </c>
      <c r="B412" s="35">
        <v>52597.32</v>
      </c>
      <c r="C412" s="35" t="s">
        <v>803</v>
      </c>
      <c r="D412" s="9">
        <v>42544</v>
      </c>
    </row>
    <row r="413" spans="1:4" ht="45" x14ac:dyDescent="0.25">
      <c r="A413" s="8" t="s">
        <v>364</v>
      </c>
      <c r="B413" s="35">
        <v>52597.32</v>
      </c>
      <c r="C413" s="35" t="s">
        <v>803</v>
      </c>
      <c r="D413" s="9">
        <v>42544</v>
      </c>
    </row>
    <row r="414" spans="1:4" ht="45" x14ac:dyDescent="0.25">
      <c r="A414" s="59" t="s">
        <v>46</v>
      </c>
      <c r="B414" s="35">
        <v>9440</v>
      </c>
      <c r="C414" s="35" t="s">
        <v>718</v>
      </c>
      <c r="D414" s="2">
        <v>42643</v>
      </c>
    </row>
    <row r="415" spans="1:4" x14ac:dyDescent="0.25">
      <c r="A415" s="59" t="s">
        <v>46</v>
      </c>
      <c r="B415" s="12">
        <v>2950</v>
      </c>
      <c r="C415" s="35" t="s">
        <v>913</v>
      </c>
      <c r="D415" s="10">
        <v>42646</v>
      </c>
    </row>
    <row r="416" spans="1:4" ht="45" x14ac:dyDescent="0.25">
      <c r="A416" s="36" t="s">
        <v>207</v>
      </c>
      <c r="B416" s="12">
        <f>15700*1.18</f>
        <v>18526</v>
      </c>
      <c r="C416" s="35" t="s">
        <v>735</v>
      </c>
      <c r="D416" s="10">
        <v>42545</v>
      </c>
    </row>
    <row r="417" spans="1:4" x14ac:dyDescent="0.25">
      <c r="A417" s="36" t="s">
        <v>171</v>
      </c>
      <c r="B417" s="35">
        <v>25746.42</v>
      </c>
      <c r="C417" s="35" t="s">
        <v>354</v>
      </c>
      <c r="D417" s="9">
        <v>42551</v>
      </c>
    </row>
    <row r="418" spans="1:4" ht="45" x14ac:dyDescent="0.25">
      <c r="A418" s="36" t="s">
        <v>761</v>
      </c>
      <c r="B418" s="12">
        <v>18189.7</v>
      </c>
      <c r="C418" s="35" t="s">
        <v>664</v>
      </c>
      <c r="D418" s="10">
        <v>42556</v>
      </c>
    </row>
    <row r="419" spans="1:4" ht="30" x14ac:dyDescent="0.25">
      <c r="A419" s="61" t="s">
        <v>976</v>
      </c>
      <c r="B419" s="12">
        <f>13400*1.18</f>
        <v>15812</v>
      </c>
      <c r="C419" s="36" t="s">
        <v>887</v>
      </c>
      <c r="D419" s="32">
        <v>42556</v>
      </c>
    </row>
    <row r="420" spans="1:4" ht="30" x14ac:dyDescent="0.25">
      <c r="A420" s="59" t="s">
        <v>46</v>
      </c>
      <c r="B420" s="35">
        <f>9000*1.18</f>
        <v>10620</v>
      </c>
      <c r="C420" s="16" t="s">
        <v>878</v>
      </c>
      <c r="D420" s="17">
        <v>42556</v>
      </c>
    </row>
    <row r="421" spans="1:4" ht="45" x14ac:dyDescent="0.25">
      <c r="A421" s="18" t="s">
        <v>445</v>
      </c>
      <c r="B421" s="35">
        <f>49800*1.18</f>
        <v>58764</v>
      </c>
      <c r="C421" s="35" t="s">
        <v>692</v>
      </c>
      <c r="D421" s="2">
        <v>42557</v>
      </c>
    </row>
    <row r="422" spans="1:4" ht="45" x14ac:dyDescent="0.25">
      <c r="A422" s="8" t="s">
        <v>534</v>
      </c>
      <c r="B422" s="35">
        <v>25390.25</v>
      </c>
      <c r="C422" s="35" t="s">
        <v>799</v>
      </c>
      <c r="D422" s="9">
        <v>42566</v>
      </c>
    </row>
    <row r="423" spans="1:4" ht="45" x14ac:dyDescent="0.25">
      <c r="A423" s="36" t="s">
        <v>171</v>
      </c>
      <c r="B423" s="12">
        <v>15483.96</v>
      </c>
      <c r="C423" s="35" t="s">
        <v>662</v>
      </c>
      <c r="D423" s="10">
        <v>42566</v>
      </c>
    </row>
    <row r="424" spans="1:4" ht="30" x14ac:dyDescent="0.25">
      <c r="A424" s="59" t="s">
        <v>46</v>
      </c>
      <c r="B424" s="12">
        <f>11000*1.18</f>
        <v>12980</v>
      </c>
      <c r="C424" s="36" t="s">
        <v>895</v>
      </c>
      <c r="D424" s="32">
        <v>42566</v>
      </c>
    </row>
    <row r="425" spans="1:4" ht="45" x14ac:dyDescent="0.25">
      <c r="A425" s="36" t="s">
        <v>171</v>
      </c>
      <c r="B425" s="35">
        <v>41772</v>
      </c>
      <c r="C425" s="35" t="s">
        <v>658</v>
      </c>
      <c r="D425" s="2">
        <v>42566</v>
      </c>
    </row>
    <row r="426" spans="1:4" ht="45" x14ac:dyDescent="0.25">
      <c r="A426" s="36" t="s">
        <v>171</v>
      </c>
      <c r="B426" s="35">
        <v>15364.78</v>
      </c>
      <c r="C426" s="35" t="s">
        <v>661</v>
      </c>
      <c r="D426" s="2">
        <v>42566</v>
      </c>
    </row>
    <row r="427" spans="1:4" ht="45" x14ac:dyDescent="0.25">
      <c r="A427" s="36" t="s">
        <v>171</v>
      </c>
      <c r="B427" s="35">
        <f>16500*1.18</f>
        <v>19470</v>
      </c>
      <c r="C427" s="35" t="s">
        <v>731</v>
      </c>
      <c r="D427" s="9">
        <v>42566</v>
      </c>
    </row>
    <row r="428" spans="1:4" ht="45" x14ac:dyDescent="0.25">
      <c r="A428" s="8" t="s">
        <v>364</v>
      </c>
      <c r="B428" s="35">
        <v>168858</v>
      </c>
      <c r="C428" s="16" t="s">
        <v>715</v>
      </c>
      <c r="D428" s="17">
        <v>42570</v>
      </c>
    </row>
    <row r="429" spans="1:4" ht="45" x14ac:dyDescent="0.25">
      <c r="A429" s="8" t="s">
        <v>364</v>
      </c>
      <c r="B429" s="35">
        <f>20925*1.18</f>
        <v>24691.5</v>
      </c>
      <c r="C429" s="16" t="s">
        <v>708</v>
      </c>
      <c r="D429" s="17">
        <v>42570</v>
      </c>
    </row>
    <row r="430" spans="1:4" x14ac:dyDescent="0.25">
      <c r="A430" s="36" t="s">
        <v>171</v>
      </c>
      <c r="B430" s="35">
        <v>92394</v>
      </c>
      <c r="C430" s="35" t="s">
        <v>399</v>
      </c>
      <c r="D430" s="2">
        <v>42571</v>
      </c>
    </row>
    <row r="431" spans="1:4" ht="45" x14ac:dyDescent="0.25">
      <c r="A431" s="36" t="s">
        <v>171</v>
      </c>
      <c r="B431" s="12">
        <v>59000</v>
      </c>
      <c r="C431" s="35" t="s">
        <v>659</v>
      </c>
      <c r="D431" s="10">
        <v>42571</v>
      </c>
    </row>
    <row r="432" spans="1:4" ht="30" x14ac:dyDescent="0.25">
      <c r="A432" s="18" t="s">
        <v>410</v>
      </c>
      <c r="B432" s="35">
        <f>4500*1.18</f>
        <v>5310</v>
      </c>
      <c r="C432" s="16" t="s">
        <v>908</v>
      </c>
      <c r="D432" s="17">
        <v>42572</v>
      </c>
    </row>
    <row r="433" spans="1:4" x14ac:dyDescent="0.25">
      <c r="A433" s="36" t="s">
        <v>171</v>
      </c>
      <c r="B433" s="35">
        <f>20990*1.18</f>
        <v>24768.199999999997</v>
      </c>
      <c r="C433" s="16" t="s">
        <v>415</v>
      </c>
      <c r="D433" s="17">
        <v>42572</v>
      </c>
    </row>
    <row r="434" spans="1:4" ht="30" x14ac:dyDescent="0.25">
      <c r="A434" s="8" t="s">
        <v>410</v>
      </c>
      <c r="B434" s="35">
        <v>8378</v>
      </c>
      <c r="C434" s="16" t="s">
        <v>717</v>
      </c>
      <c r="D434" s="17">
        <v>42572</v>
      </c>
    </row>
    <row r="435" spans="1:4" ht="30" x14ac:dyDescent="0.25">
      <c r="A435" s="18" t="s">
        <v>410</v>
      </c>
      <c r="B435" s="35">
        <v>20060</v>
      </c>
      <c r="C435" s="16" t="s">
        <v>897</v>
      </c>
      <c r="D435" s="17">
        <v>42572</v>
      </c>
    </row>
    <row r="436" spans="1:4" ht="30" x14ac:dyDescent="0.25">
      <c r="A436" s="36" t="s">
        <v>410</v>
      </c>
      <c r="B436" s="35">
        <v>6667</v>
      </c>
      <c r="C436" s="35" t="s">
        <v>726</v>
      </c>
      <c r="D436" s="2">
        <v>42572</v>
      </c>
    </row>
    <row r="437" spans="1:4" ht="30" x14ac:dyDescent="0.25">
      <c r="A437" s="18" t="s">
        <v>410</v>
      </c>
      <c r="B437" s="35">
        <f>4350*1.18</f>
        <v>5133</v>
      </c>
      <c r="C437" s="16" t="s">
        <v>905</v>
      </c>
      <c r="D437" s="17">
        <v>42577</v>
      </c>
    </row>
    <row r="438" spans="1:4" ht="45" x14ac:dyDescent="0.25">
      <c r="A438" s="3" t="s">
        <v>1083</v>
      </c>
      <c r="B438" s="12">
        <v>11611.96</v>
      </c>
      <c r="C438" s="35" t="s">
        <v>805</v>
      </c>
      <c r="D438" s="10">
        <v>42573</v>
      </c>
    </row>
    <row r="439" spans="1:4" ht="45" x14ac:dyDescent="0.25">
      <c r="A439" s="8" t="s">
        <v>534</v>
      </c>
      <c r="B439" s="35">
        <v>9080.1</v>
      </c>
      <c r="C439" s="35" t="s">
        <v>794</v>
      </c>
      <c r="D439" s="9">
        <v>42573</v>
      </c>
    </row>
    <row r="440" spans="1:4" ht="45" x14ac:dyDescent="0.25">
      <c r="A440" s="36" t="s">
        <v>171</v>
      </c>
      <c r="B440" s="35">
        <f>41770*1.18</f>
        <v>49288.6</v>
      </c>
      <c r="C440" s="35" t="s">
        <v>732</v>
      </c>
      <c r="D440" s="9">
        <v>42576</v>
      </c>
    </row>
    <row r="441" spans="1:4" ht="30" x14ac:dyDescent="0.25">
      <c r="A441" s="18" t="s">
        <v>410</v>
      </c>
      <c r="B441" s="35">
        <f>5600*1.18</f>
        <v>6608</v>
      </c>
      <c r="C441" s="16" t="s">
        <v>907</v>
      </c>
      <c r="D441" s="17">
        <v>42577</v>
      </c>
    </row>
    <row r="442" spans="1:4" ht="45" x14ac:dyDescent="0.25">
      <c r="A442" s="36" t="s">
        <v>171</v>
      </c>
      <c r="B442" s="35">
        <f>532439*1.18</f>
        <v>628278.02</v>
      </c>
      <c r="C442" s="35" t="s">
        <v>660</v>
      </c>
      <c r="D442" s="2">
        <v>42577</v>
      </c>
    </row>
    <row r="443" spans="1:4" ht="30" x14ac:dyDescent="0.25">
      <c r="A443" s="8" t="s">
        <v>410</v>
      </c>
      <c r="B443" s="35">
        <v>1180</v>
      </c>
      <c r="C443" s="16" t="s">
        <v>914</v>
      </c>
      <c r="D443" s="17">
        <v>42646</v>
      </c>
    </row>
    <row r="444" spans="1:4" ht="30" x14ac:dyDescent="0.25">
      <c r="A444" s="8" t="s">
        <v>417</v>
      </c>
      <c r="B444" s="35">
        <f>10000*1.18</f>
        <v>11800</v>
      </c>
      <c r="C444" s="16" t="s">
        <v>835</v>
      </c>
      <c r="D444" s="17">
        <v>42579</v>
      </c>
    </row>
    <row r="445" spans="1:4" x14ac:dyDescent="0.25">
      <c r="A445" s="8" t="s">
        <v>417</v>
      </c>
      <c r="B445" s="35">
        <f>10000*1.18</f>
        <v>11800</v>
      </c>
      <c r="C445" s="16" t="s">
        <v>418</v>
      </c>
      <c r="D445" s="17">
        <v>42579</v>
      </c>
    </row>
    <row r="446" spans="1:4" ht="30" x14ac:dyDescent="0.25">
      <c r="A446" s="3" t="s">
        <v>1083</v>
      </c>
      <c r="B446" s="35">
        <f>13775*1.18</f>
        <v>16254.5</v>
      </c>
      <c r="C446" s="4" t="s">
        <v>938</v>
      </c>
      <c r="D446" s="2">
        <v>42541</v>
      </c>
    </row>
    <row r="447" spans="1:4" ht="45" x14ac:dyDescent="0.25">
      <c r="A447" s="36" t="s">
        <v>171</v>
      </c>
      <c r="B447" s="12">
        <f>22189.83*1.18</f>
        <v>26183.999400000001</v>
      </c>
      <c r="C447" s="35" t="s">
        <v>736</v>
      </c>
      <c r="D447" s="10">
        <v>42579</v>
      </c>
    </row>
    <row r="448" spans="1:4" ht="45" x14ac:dyDescent="0.25">
      <c r="A448" s="36" t="s">
        <v>207</v>
      </c>
      <c r="B448" s="35">
        <f>16470*1.18</f>
        <v>19434.599999999999</v>
      </c>
      <c r="C448" s="35" t="s">
        <v>802</v>
      </c>
      <c r="D448" s="9">
        <v>42600</v>
      </c>
    </row>
    <row r="449" spans="1:4" ht="30" x14ac:dyDescent="0.25">
      <c r="A449" s="18" t="s">
        <v>969</v>
      </c>
      <c r="B449" s="35">
        <v>10773.4</v>
      </c>
      <c r="C449" s="16" t="s">
        <v>939</v>
      </c>
      <c r="D449" s="17">
        <v>42586</v>
      </c>
    </row>
    <row r="450" spans="1:4" ht="45" x14ac:dyDescent="0.25">
      <c r="A450" s="61" t="s">
        <v>433</v>
      </c>
      <c r="B450" s="35">
        <v>59000</v>
      </c>
      <c r="C450" s="35" t="s">
        <v>652</v>
      </c>
      <c r="D450" s="2">
        <v>42580</v>
      </c>
    </row>
    <row r="451" spans="1:4" ht="30" x14ac:dyDescent="0.25">
      <c r="A451" s="61" t="s">
        <v>433</v>
      </c>
      <c r="B451" s="35">
        <v>25960</v>
      </c>
      <c r="C451" s="16" t="s">
        <v>916</v>
      </c>
      <c r="D451" s="17">
        <v>42583</v>
      </c>
    </row>
    <row r="452" spans="1:4" ht="45" x14ac:dyDescent="0.25">
      <c r="A452" s="36" t="s">
        <v>171</v>
      </c>
      <c r="B452" s="35">
        <f>56200*1.18</f>
        <v>66316</v>
      </c>
      <c r="C452" s="35" t="s">
        <v>733</v>
      </c>
      <c r="D452" s="2">
        <v>42583</v>
      </c>
    </row>
    <row r="453" spans="1:4" ht="30" x14ac:dyDescent="0.25">
      <c r="A453" s="8" t="s">
        <v>427</v>
      </c>
      <c r="B453" s="35">
        <v>37193.599999999999</v>
      </c>
      <c r="C453" s="35" t="s">
        <v>900</v>
      </c>
      <c r="D453" s="9">
        <v>42583</v>
      </c>
    </row>
    <row r="454" spans="1:4" ht="30" x14ac:dyDescent="0.25">
      <c r="A454" s="18" t="s">
        <v>410</v>
      </c>
      <c r="B454" s="35">
        <f>4700*1.18</f>
        <v>5546</v>
      </c>
      <c r="C454" s="16" t="s">
        <v>906</v>
      </c>
      <c r="D454" s="17">
        <v>42586</v>
      </c>
    </row>
    <row r="455" spans="1:4" ht="30" x14ac:dyDescent="0.25">
      <c r="A455" s="18" t="s">
        <v>445</v>
      </c>
      <c r="B455" s="35">
        <f>65500*1.18</f>
        <v>77290</v>
      </c>
      <c r="C455" s="16" t="s">
        <v>902</v>
      </c>
      <c r="D455" s="17">
        <v>42586</v>
      </c>
    </row>
    <row r="456" spans="1:4" ht="45" x14ac:dyDescent="0.25">
      <c r="A456" s="36" t="s">
        <v>1079</v>
      </c>
      <c r="B456" s="35">
        <f>77000*1.18</f>
        <v>90860</v>
      </c>
      <c r="C456" s="35" t="s">
        <v>691</v>
      </c>
      <c r="D456" s="2">
        <v>42586</v>
      </c>
    </row>
    <row r="457" spans="1:4" ht="45" x14ac:dyDescent="0.25">
      <c r="A457" s="36" t="s">
        <v>207</v>
      </c>
      <c r="B457" s="35">
        <v>19434.599999999999</v>
      </c>
      <c r="C457" s="35" t="s">
        <v>802</v>
      </c>
      <c r="D457" s="9">
        <v>42600</v>
      </c>
    </row>
    <row r="458" spans="1:4" ht="45" x14ac:dyDescent="0.25">
      <c r="A458" s="8" t="s">
        <v>534</v>
      </c>
      <c r="B458" s="35">
        <v>25390.65</v>
      </c>
      <c r="C458" s="35" t="s">
        <v>797</v>
      </c>
      <c r="D458" s="9">
        <v>42601</v>
      </c>
    </row>
    <row r="459" spans="1:4" x14ac:dyDescent="0.25">
      <c r="A459" s="8" t="s">
        <v>534</v>
      </c>
      <c r="B459" s="35">
        <v>12331</v>
      </c>
      <c r="C459" s="16" t="s">
        <v>228</v>
      </c>
      <c r="D459" s="60" t="s">
        <v>535</v>
      </c>
    </row>
    <row r="460" spans="1:4" ht="30" x14ac:dyDescent="0.25">
      <c r="A460" s="59" t="s">
        <v>46</v>
      </c>
      <c r="B460" s="12">
        <f>7625*1.18</f>
        <v>8997.5</v>
      </c>
      <c r="C460" s="36" t="s">
        <v>940</v>
      </c>
      <c r="D460" s="32">
        <v>42583</v>
      </c>
    </row>
    <row r="461" spans="1:4" ht="45" x14ac:dyDescent="0.25">
      <c r="A461" s="8" t="s">
        <v>534</v>
      </c>
      <c r="B461" s="35">
        <v>13115.7</v>
      </c>
      <c r="C461" s="35" t="s">
        <v>788</v>
      </c>
      <c r="D461" s="9">
        <v>42604</v>
      </c>
    </row>
    <row r="462" spans="1:4" ht="45" x14ac:dyDescent="0.25">
      <c r="A462" s="8" t="s">
        <v>534</v>
      </c>
      <c r="B462" s="35">
        <v>25390.65</v>
      </c>
      <c r="C462" s="35" t="s">
        <v>742</v>
      </c>
      <c r="D462" s="2">
        <v>42604</v>
      </c>
    </row>
    <row r="463" spans="1:4" x14ac:dyDescent="0.25">
      <c r="A463" s="8" t="s">
        <v>849</v>
      </c>
      <c r="B463" s="35">
        <v>604632</v>
      </c>
      <c r="C463" s="16" t="s">
        <v>850</v>
      </c>
      <c r="D463" s="17">
        <v>42606</v>
      </c>
    </row>
    <row r="464" spans="1:4" ht="45" x14ac:dyDescent="0.25">
      <c r="A464" s="8" t="s">
        <v>534</v>
      </c>
      <c r="B464" s="35">
        <v>25390.65</v>
      </c>
      <c r="C464" s="35" t="s">
        <v>760</v>
      </c>
      <c r="D464" s="2">
        <v>42611</v>
      </c>
    </row>
    <row r="465" spans="1:4" ht="45" x14ac:dyDescent="0.25">
      <c r="A465" s="8" t="s">
        <v>534</v>
      </c>
      <c r="B465" s="35">
        <f>21517.5*1.18</f>
        <v>25390.649999999998</v>
      </c>
      <c r="C465" s="35" t="s">
        <v>796</v>
      </c>
      <c r="D465" s="9">
        <v>42611</v>
      </c>
    </row>
    <row r="466" spans="1:4" ht="45" x14ac:dyDescent="0.25">
      <c r="A466" s="3" t="s">
        <v>410</v>
      </c>
      <c r="B466" s="12">
        <v>6667</v>
      </c>
      <c r="C466" s="35" t="s">
        <v>789</v>
      </c>
      <c r="D466" s="10">
        <v>42612</v>
      </c>
    </row>
    <row r="467" spans="1:4" ht="45" x14ac:dyDescent="0.25">
      <c r="A467" s="8" t="s">
        <v>534</v>
      </c>
      <c r="B467" s="35">
        <f>21517.5*1.18</f>
        <v>25390.649999999998</v>
      </c>
      <c r="C467" s="35" t="s">
        <v>798</v>
      </c>
      <c r="D467" s="9">
        <v>42612</v>
      </c>
    </row>
    <row r="468" spans="1:4" ht="45" x14ac:dyDescent="0.25">
      <c r="A468" s="8" t="s">
        <v>534</v>
      </c>
      <c r="B468" s="35">
        <v>25390.65</v>
      </c>
      <c r="C468" s="35" t="s">
        <v>759</v>
      </c>
      <c r="D468" s="2">
        <v>42613</v>
      </c>
    </row>
    <row r="469" spans="1:4" ht="45" x14ac:dyDescent="0.25">
      <c r="A469" s="36" t="s">
        <v>207</v>
      </c>
      <c r="B469" s="12">
        <v>16779.599999999999</v>
      </c>
      <c r="C469" s="35" t="s">
        <v>685</v>
      </c>
      <c r="D469" s="10">
        <v>42621</v>
      </c>
    </row>
    <row r="470" spans="1:4" ht="45" x14ac:dyDescent="0.25">
      <c r="A470" s="36" t="s">
        <v>207</v>
      </c>
      <c r="B470" s="35">
        <v>19434.599999999999</v>
      </c>
      <c r="C470" s="35" t="s">
        <v>806</v>
      </c>
      <c r="D470" s="9">
        <v>42621</v>
      </c>
    </row>
    <row r="471" spans="1:4" ht="45" x14ac:dyDescent="0.25">
      <c r="A471" s="36" t="s">
        <v>207</v>
      </c>
      <c r="B471" s="35">
        <v>17546.599999999999</v>
      </c>
      <c r="C471" s="35" t="s">
        <v>801</v>
      </c>
      <c r="D471" s="9">
        <v>42622</v>
      </c>
    </row>
    <row r="472" spans="1:4" ht="30" x14ac:dyDescent="0.25">
      <c r="A472" s="36" t="s">
        <v>207</v>
      </c>
      <c r="B472" s="35">
        <v>32627</v>
      </c>
      <c r="C472" s="35" t="s">
        <v>725</v>
      </c>
      <c r="D472" s="2">
        <v>42626</v>
      </c>
    </row>
    <row r="473" spans="1:4" ht="45" x14ac:dyDescent="0.25">
      <c r="A473" s="3" t="s">
        <v>1083</v>
      </c>
      <c r="B473" s="35">
        <v>18036.5</v>
      </c>
      <c r="C473" s="16" t="s">
        <v>771</v>
      </c>
      <c r="D473" s="17">
        <v>42626</v>
      </c>
    </row>
    <row r="474" spans="1:4" ht="45" x14ac:dyDescent="0.25">
      <c r="A474" s="3" t="s">
        <v>1083</v>
      </c>
      <c r="B474" s="12">
        <v>9959.2000000000007</v>
      </c>
      <c r="C474" s="35" t="s">
        <v>693</v>
      </c>
      <c r="D474" s="10">
        <v>42626</v>
      </c>
    </row>
    <row r="475" spans="1:4" x14ac:dyDescent="0.25">
      <c r="A475" s="36" t="s">
        <v>822</v>
      </c>
      <c r="B475" s="35">
        <v>15000</v>
      </c>
      <c r="C475" s="35" t="s">
        <v>823</v>
      </c>
      <c r="D475" s="2">
        <v>42634</v>
      </c>
    </row>
    <row r="476" spans="1:4" ht="45" x14ac:dyDescent="0.25">
      <c r="A476" s="59" t="s">
        <v>46</v>
      </c>
      <c r="B476" s="12">
        <v>10325</v>
      </c>
      <c r="C476" s="35" t="s">
        <v>763</v>
      </c>
      <c r="D476" s="10">
        <v>42643</v>
      </c>
    </row>
    <row r="477" spans="1:4" ht="30" x14ac:dyDescent="0.25">
      <c r="A477" s="8" t="s">
        <v>364</v>
      </c>
      <c r="B477" s="35">
        <f>6026*1.18</f>
        <v>7110.6799999999994</v>
      </c>
      <c r="C477" s="35" t="s">
        <v>886</v>
      </c>
      <c r="D477" s="2">
        <v>42649</v>
      </c>
    </row>
    <row r="478" spans="1:4" s="31" customFormat="1" x14ac:dyDescent="0.25">
      <c r="A478" s="8"/>
      <c r="B478" s="35"/>
      <c r="C478" s="35"/>
      <c r="D478" s="2"/>
    </row>
    <row r="479" spans="1:4" x14ac:dyDescent="0.25">
      <c r="A479" s="45" t="s">
        <v>34</v>
      </c>
      <c r="B479" s="46">
        <f>SUM(B480:B483)</f>
        <v>58254097.399999999</v>
      </c>
      <c r="C479" s="56"/>
      <c r="D479" s="55"/>
    </row>
    <row r="480" spans="1:4" ht="30" x14ac:dyDescent="0.25">
      <c r="A480" s="3" t="s">
        <v>35</v>
      </c>
      <c r="B480" s="35">
        <f>39599065.9-30000000</f>
        <v>9599065.8999999985</v>
      </c>
      <c r="C480" s="35" t="s">
        <v>114</v>
      </c>
      <c r="D480" s="2">
        <v>42157</v>
      </c>
    </row>
    <row r="481" spans="1:5" x14ac:dyDescent="0.25">
      <c r="A481" s="3" t="s">
        <v>35</v>
      </c>
      <c r="B481" s="35">
        <v>77951.16</v>
      </c>
      <c r="C481" s="35" t="s">
        <v>508</v>
      </c>
      <c r="D481" s="2">
        <v>42356</v>
      </c>
    </row>
    <row r="482" spans="1:5" x14ac:dyDescent="0.25">
      <c r="A482" s="36" t="s">
        <v>35</v>
      </c>
      <c r="B482" s="35">
        <v>32245115.66</v>
      </c>
      <c r="C482" s="35" t="s">
        <v>507</v>
      </c>
      <c r="D482" s="2">
        <v>42563</v>
      </c>
    </row>
    <row r="483" spans="1:5" x14ac:dyDescent="0.25">
      <c r="A483" s="3" t="s">
        <v>35</v>
      </c>
      <c r="B483" s="35">
        <v>16331964.68</v>
      </c>
      <c r="C483" s="35" t="s">
        <v>950</v>
      </c>
      <c r="D483" s="2">
        <v>42632</v>
      </c>
    </row>
    <row r="484" spans="1:5" x14ac:dyDescent="0.25">
      <c r="A484" s="36"/>
      <c r="B484" s="35"/>
      <c r="C484" s="35"/>
      <c r="D484" s="2"/>
    </row>
    <row r="485" spans="1:5" x14ac:dyDescent="0.25">
      <c r="A485" s="45" t="s">
        <v>4</v>
      </c>
      <c r="B485" s="46">
        <f>SUM(B486:B497)</f>
        <v>25316276.719999999</v>
      </c>
      <c r="C485" s="56"/>
      <c r="D485" s="55"/>
    </row>
    <row r="486" spans="1:5" x14ac:dyDescent="0.25">
      <c r="A486" s="36" t="s">
        <v>602</v>
      </c>
      <c r="B486" s="35">
        <v>497236.49</v>
      </c>
      <c r="C486" s="35" t="s">
        <v>79</v>
      </c>
      <c r="D486" s="2">
        <v>42264</v>
      </c>
    </row>
    <row r="487" spans="1:5" x14ac:dyDescent="0.25">
      <c r="A487" s="36" t="s">
        <v>236</v>
      </c>
      <c r="B487" s="35">
        <v>937953.84</v>
      </c>
      <c r="C487" s="35" t="s">
        <v>36</v>
      </c>
      <c r="D487" s="32">
        <v>42550</v>
      </c>
    </row>
    <row r="488" spans="1:5" x14ac:dyDescent="0.25">
      <c r="A488" s="36" t="s">
        <v>1090</v>
      </c>
      <c r="B488" s="35">
        <v>9959614</v>
      </c>
      <c r="C488" s="35" t="s">
        <v>27</v>
      </c>
      <c r="D488" s="2">
        <v>42580</v>
      </c>
    </row>
    <row r="489" spans="1:5" x14ac:dyDescent="0.25">
      <c r="A489" s="36" t="s">
        <v>561</v>
      </c>
      <c r="B489" s="35">
        <v>608858.77</v>
      </c>
      <c r="C489" s="35" t="s">
        <v>224</v>
      </c>
      <c r="D489" s="2">
        <v>42611</v>
      </c>
    </row>
    <row r="490" spans="1:5" x14ac:dyDescent="0.25">
      <c r="A490" s="36" t="s">
        <v>613</v>
      </c>
      <c r="B490" s="35">
        <v>598943.02</v>
      </c>
      <c r="C490" s="35" t="s">
        <v>614</v>
      </c>
      <c r="D490" s="2">
        <v>42614</v>
      </c>
    </row>
    <row r="491" spans="1:5" x14ac:dyDescent="0.25">
      <c r="A491" s="36" t="s">
        <v>601</v>
      </c>
      <c r="B491" s="35">
        <v>1969670.75</v>
      </c>
      <c r="C491" s="35" t="s">
        <v>19</v>
      </c>
      <c r="D491" s="2">
        <v>42618</v>
      </c>
    </row>
    <row r="492" spans="1:5" x14ac:dyDescent="0.25">
      <c r="A492" s="36" t="s">
        <v>1093</v>
      </c>
      <c r="B492" s="35">
        <v>4358927.3600000003</v>
      </c>
      <c r="C492" s="35" t="s">
        <v>36</v>
      </c>
      <c r="D492" s="2">
        <v>42618</v>
      </c>
    </row>
    <row r="493" spans="1:5" ht="30" x14ac:dyDescent="0.25">
      <c r="A493" s="36" t="s">
        <v>1094</v>
      </c>
      <c r="B493" s="35">
        <v>339096.97</v>
      </c>
      <c r="C493" s="35" t="s">
        <v>670</v>
      </c>
      <c r="D493" s="2">
        <v>42622</v>
      </c>
    </row>
    <row r="494" spans="1:5" x14ac:dyDescent="0.25">
      <c r="A494" s="36" t="s">
        <v>602</v>
      </c>
      <c r="B494" s="35">
        <v>782142.64</v>
      </c>
      <c r="C494" s="35" t="s">
        <v>36</v>
      </c>
      <c r="D494" s="32">
        <v>42625</v>
      </c>
    </row>
    <row r="495" spans="1:5" s="31" customFormat="1" ht="30" x14ac:dyDescent="0.25">
      <c r="A495" s="36" t="s">
        <v>223</v>
      </c>
      <c r="B495" s="35">
        <v>1618123.6</v>
      </c>
      <c r="C495" s="35" t="s">
        <v>60</v>
      </c>
      <c r="D495" s="32">
        <v>42548</v>
      </c>
      <c r="E495"/>
    </row>
    <row r="496" spans="1:5" x14ac:dyDescent="0.25">
      <c r="A496" s="36" t="s">
        <v>1080</v>
      </c>
      <c r="B496" s="35">
        <v>500750.33</v>
      </c>
      <c r="C496" s="35" t="s">
        <v>79</v>
      </c>
      <c r="D496" s="2">
        <v>42643</v>
      </c>
      <c r="E496" s="31"/>
    </row>
    <row r="497" spans="1:5" x14ac:dyDescent="0.25">
      <c r="A497" s="36" t="s">
        <v>963</v>
      </c>
      <c r="B497" s="35">
        <v>3144958.95</v>
      </c>
      <c r="C497" s="35" t="s">
        <v>785</v>
      </c>
      <c r="D497" s="2">
        <v>42656</v>
      </c>
    </row>
    <row r="498" spans="1:5" x14ac:dyDescent="0.25">
      <c r="A498" s="36"/>
      <c r="B498" s="35"/>
      <c r="C498" s="35"/>
      <c r="D498" s="2"/>
    </row>
    <row r="499" spans="1:5" ht="30" x14ac:dyDescent="0.25">
      <c r="A499" s="45" t="s">
        <v>1172</v>
      </c>
      <c r="B499" s="46">
        <f>+B500</f>
        <v>181720</v>
      </c>
      <c r="C499" s="56"/>
      <c r="D499" s="55"/>
      <c r="E499" s="31"/>
    </row>
    <row r="500" spans="1:5" ht="60" x14ac:dyDescent="0.25">
      <c r="A500" s="36" t="s">
        <v>966</v>
      </c>
      <c r="B500" s="35">
        <v>181720</v>
      </c>
      <c r="C500" s="35" t="s">
        <v>967</v>
      </c>
      <c r="D500" s="32">
        <v>42615</v>
      </c>
    </row>
    <row r="501" spans="1:5" x14ac:dyDescent="0.25">
      <c r="A501" s="36"/>
      <c r="B501" s="35"/>
      <c r="C501" s="35"/>
      <c r="D501" s="2"/>
    </row>
    <row r="502" spans="1:5" ht="30" x14ac:dyDescent="0.25">
      <c r="A502" s="45" t="s">
        <v>29</v>
      </c>
      <c r="B502" s="46">
        <f>SUM(B503:B506)</f>
        <v>3690511.41</v>
      </c>
      <c r="C502" s="56"/>
      <c r="D502" s="55"/>
    </row>
    <row r="503" spans="1:5" x14ac:dyDescent="0.25">
      <c r="A503" s="36" t="s">
        <v>1099</v>
      </c>
      <c r="B503" s="35">
        <v>622002.93000000005</v>
      </c>
      <c r="C503" s="35" t="s">
        <v>343</v>
      </c>
      <c r="D503" s="32">
        <v>42621</v>
      </c>
    </row>
    <row r="504" spans="1:5" x14ac:dyDescent="0.25">
      <c r="A504" s="36" t="s">
        <v>308</v>
      </c>
      <c r="B504" s="35">
        <v>1674420</v>
      </c>
      <c r="C504" s="35" t="s">
        <v>309</v>
      </c>
      <c r="D504" s="32">
        <v>42425</v>
      </c>
    </row>
    <row r="505" spans="1:5" ht="30" x14ac:dyDescent="0.25">
      <c r="A505" s="36" t="s">
        <v>342</v>
      </c>
      <c r="B505" s="35">
        <v>254693.02</v>
      </c>
      <c r="C505" s="35" t="s">
        <v>865</v>
      </c>
      <c r="D505" s="32">
        <v>42439</v>
      </c>
    </row>
    <row r="506" spans="1:5" ht="30" x14ac:dyDescent="0.25">
      <c r="A506" s="36" t="s">
        <v>521</v>
      </c>
      <c r="B506" s="35">
        <v>1139395.46</v>
      </c>
      <c r="C506" s="35" t="s">
        <v>18</v>
      </c>
      <c r="D506" s="32">
        <v>42299</v>
      </c>
    </row>
    <row r="507" spans="1:5" ht="30" x14ac:dyDescent="0.25">
      <c r="A507" s="45" t="s">
        <v>1173</v>
      </c>
      <c r="B507" s="46">
        <f>SUM(B508:B557)</f>
        <v>29321104.659999993</v>
      </c>
      <c r="C507" s="56"/>
      <c r="D507" s="55"/>
    </row>
    <row r="508" spans="1:5" ht="30" x14ac:dyDescent="0.25">
      <c r="A508" s="3" t="s">
        <v>1100</v>
      </c>
      <c r="B508" s="35">
        <v>273885.28000000003</v>
      </c>
      <c r="C508" s="4" t="s">
        <v>8</v>
      </c>
      <c r="D508" s="2">
        <v>41254</v>
      </c>
    </row>
    <row r="509" spans="1:5" ht="30" x14ac:dyDescent="0.25">
      <c r="A509" s="3" t="s">
        <v>1100</v>
      </c>
      <c r="B509" s="35">
        <v>269514.40000000002</v>
      </c>
      <c r="C509" s="4" t="s">
        <v>8</v>
      </c>
      <c r="D509" s="2">
        <v>41254</v>
      </c>
    </row>
    <row r="510" spans="1:5" ht="30" x14ac:dyDescent="0.25">
      <c r="A510" s="3" t="s">
        <v>1100</v>
      </c>
      <c r="B510" s="35">
        <v>28652</v>
      </c>
      <c r="C510" s="4" t="s">
        <v>8</v>
      </c>
      <c r="D510" s="2">
        <v>41259</v>
      </c>
    </row>
    <row r="511" spans="1:5" ht="30" x14ac:dyDescent="0.25">
      <c r="A511" s="3" t="s">
        <v>1100</v>
      </c>
      <c r="B511" s="35">
        <v>47517.08</v>
      </c>
      <c r="C511" s="4" t="s">
        <v>8</v>
      </c>
      <c r="D511" s="2">
        <v>41270</v>
      </c>
    </row>
    <row r="512" spans="1:5" ht="30" x14ac:dyDescent="0.25">
      <c r="A512" s="3" t="s">
        <v>1100</v>
      </c>
      <c r="B512" s="35">
        <v>16241</v>
      </c>
      <c r="C512" s="4" t="s">
        <v>8</v>
      </c>
      <c r="D512" s="2">
        <v>41275</v>
      </c>
    </row>
    <row r="513" spans="1:5" ht="30" x14ac:dyDescent="0.25">
      <c r="A513" s="3" t="s">
        <v>1100</v>
      </c>
      <c r="B513" s="35">
        <v>32152.639999999999</v>
      </c>
      <c r="C513" s="4" t="s">
        <v>8</v>
      </c>
      <c r="D513" s="2">
        <v>41320</v>
      </c>
    </row>
    <row r="514" spans="1:5" x14ac:dyDescent="0.25">
      <c r="A514" s="36" t="s">
        <v>1102</v>
      </c>
      <c r="B514" s="35">
        <v>1278398.67</v>
      </c>
      <c r="C514" s="35" t="s">
        <v>182</v>
      </c>
      <c r="D514" s="32">
        <v>42438</v>
      </c>
    </row>
    <row r="515" spans="1:5" x14ac:dyDescent="0.25">
      <c r="A515" s="36" t="s">
        <v>1102</v>
      </c>
      <c r="B515" s="35">
        <v>736742.44</v>
      </c>
      <c r="C515" s="35" t="s">
        <v>66</v>
      </c>
      <c r="D515" s="32">
        <v>42438</v>
      </c>
    </row>
    <row r="516" spans="1:5" x14ac:dyDescent="0.25">
      <c r="A516" s="36" t="s">
        <v>1087</v>
      </c>
      <c r="B516" s="35">
        <v>734655</v>
      </c>
      <c r="C516" s="35" t="s">
        <v>66</v>
      </c>
      <c r="D516" s="32">
        <v>42459</v>
      </c>
    </row>
    <row r="517" spans="1:5" s="31" customFormat="1" x14ac:dyDescent="0.25">
      <c r="A517" s="36" t="s">
        <v>1102</v>
      </c>
      <c r="B517" s="35">
        <v>685777.06</v>
      </c>
      <c r="C517" s="35" t="s">
        <v>31</v>
      </c>
      <c r="D517" s="32">
        <v>42465</v>
      </c>
      <c r="E517"/>
    </row>
    <row r="518" spans="1:5" x14ac:dyDescent="0.25">
      <c r="A518" s="36" t="s">
        <v>847</v>
      </c>
      <c r="B518" s="35">
        <v>551844.69999999995</v>
      </c>
      <c r="C518" s="35" t="s">
        <v>66</v>
      </c>
      <c r="D518" s="32">
        <v>42607</v>
      </c>
      <c r="E518" s="31"/>
    </row>
    <row r="519" spans="1:5" x14ac:dyDescent="0.25">
      <c r="A519" s="36" t="s">
        <v>847</v>
      </c>
      <c r="B519" s="35">
        <v>698556.68</v>
      </c>
      <c r="C519" s="35" t="s">
        <v>66</v>
      </c>
      <c r="D519" s="32">
        <v>42657</v>
      </c>
    </row>
    <row r="520" spans="1:5" ht="75" x14ac:dyDescent="0.25">
      <c r="A520" s="36" t="s">
        <v>1102</v>
      </c>
      <c r="B520" s="35">
        <v>672605.85</v>
      </c>
      <c r="C520" s="37" t="s">
        <v>220</v>
      </c>
      <c r="D520" s="32">
        <v>42481</v>
      </c>
    </row>
    <row r="521" spans="1:5" x14ac:dyDescent="0.25">
      <c r="A521" s="36" t="s">
        <v>106</v>
      </c>
      <c r="B521" s="35">
        <v>875774.76</v>
      </c>
      <c r="C521" s="35" t="s">
        <v>235</v>
      </c>
      <c r="D521" s="32">
        <v>42495</v>
      </c>
    </row>
    <row r="522" spans="1:5" x14ac:dyDescent="0.25">
      <c r="A522" s="36" t="s">
        <v>1102</v>
      </c>
      <c r="B522" s="35">
        <v>486727.53</v>
      </c>
      <c r="C522" s="35" t="s">
        <v>305</v>
      </c>
      <c r="D522" s="32">
        <v>42529</v>
      </c>
    </row>
    <row r="523" spans="1:5" ht="30" x14ac:dyDescent="0.25">
      <c r="A523" s="36" t="s">
        <v>1103</v>
      </c>
      <c r="B523" s="35">
        <v>458435.37</v>
      </c>
      <c r="C523" s="35" t="s">
        <v>247</v>
      </c>
      <c r="D523" s="32">
        <v>42529</v>
      </c>
    </row>
    <row r="524" spans="1:5" x14ac:dyDescent="0.25">
      <c r="A524" s="36" t="s">
        <v>1104</v>
      </c>
      <c r="B524" s="35">
        <v>1554936.37</v>
      </c>
      <c r="C524" s="35" t="s">
        <v>200</v>
      </c>
      <c r="D524" s="32">
        <v>42531</v>
      </c>
    </row>
    <row r="525" spans="1:5" x14ac:dyDescent="0.25">
      <c r="A525" s="36" t="s">
        <v>1087</v>
      </c>
      <c r="B525" s="35">
        <v>1102742.72</v>
      </c>
      <c r="C525" s="35" t="s">
        <v>251</v>
      </c>
      <c r="D525" s="32">
        <v>42531</v>
      </c>
    </row>
    <row r="526" spans="1:5" x14ac:dyDescent="0.25">
      <c r="A526" s="36" t="s">
        <v>1104</v>
      </c>
      <c r="B526" s="35">
        <v>812641.75</v>
      </c>
      <c r="C526" s="35" t="s">
        <v>254</v>
      </c>
      <c r="D526" s="32">
        <v>42531</v>
      </c>
    </row>
    <row r="527" spans="1:5" x14ac:dyDescent="0.25">
      <c r="A527" s="36" t="s">
        <v>1104</v>
      </c>
      <c r="B527" s="35">
        <v>985523.02</v>
      </c>
      <c r="C527" s="35" t="s">
        <v>313</v>
      </c>
      <c r="D527" s="32">
        <v>42534</v>
      </c>
    </row>
    <row r="528" spans="1:5" x14ac:dyDescent="0.25">
      <c r="A528" s="36" t="s">
        <v>1104</v>
      </c>
      <c r="B528" s="35">
        <v>269780.90999999997</v>
      </c>
      <c r="C528" s="35" t="s">
        <v>594</v>
      </c>
      <c r="D528" s="32">
        <v>42535</v>
      </c>
    </row>
    <row r="529" spans="1:4" x14ac:dyDescent="0.25">
      <c r="A529" s="36" t="s">
        <v>1087</v>
      </c>
      <c r="B529" s="35">
        <v>721418.79</v>
      </c>
      <c r="C529" s="35" t="s">
        <v>322</v>
      </c>
      <c r="D529" s="32">
        <v>42535</v>
      </c>
    </row>
    <row r="530" spans="1:4" x14ac:dyDescent="0.25">
      <c r="A530" s="36" t="s">
        <v>1087</v>
      </c>
      <c r="B530" s="35">
        <v>777570.56</v>
      </c>
      <c r="C530" s="35" t="s">
        <v>589</v>
      </c>
      <c r="D530" s="32">
        <v>42537</v>
      </c>
    </row>
    <row r="531" spans="1:4" ht="51" x14ac:dyDescent="0.25">
      <c r="A531" s="36" t="s">
        <v>1102</v>
      </c>
      <c r="B531" s="22">
        <v>629229.29</v>
      </c>
      <c r="C531" s="20" t="s">
        <v>265</v>
      </c>
      <c r="D531" s="11">
        <v>42541</v>
      </c>
    </row>
    <row r="532" spans="1:4" x14ac:dyDescent="0.25">
      <c r="A532" s="36" t="s">
        <v>106</v>
      </c>
      <c r="B532" s="35">
        <v>584170.80000000005</v>
      </c>
      <c r="C532" s="35" t="s">
        <v>381</v>
      </c>
      <c r="D532" s="32">
        <v>42550</v>
      </c>
    </row>
    <row r="533" spans="1:4" x14ac:dyDescent="0.25">
      <c r="A533" s="36" t="s">
        <v>314</v>
      </c>
      <c r="B533" s="35">
        <v>9204</v>
      </c>
      <c r="C533" s="35" t="s">
        <v>854</v>
      </c>
      <c r="D533" s="32">
        <v>42556</v>
      </c>
    </row>
    <row r="534" spans="1:4" x14ac:dyDescent="0.25">
      <c r="A534" s="36" t="s">
        <v>314</v>
      </c>
      <c r="B534" s="35">
        <v>9204</v>
      </c>
      <c r="C534" s="35" t="s">
        <v>301</v>
      </c>
      <c r="D534" s="32">
        <v>42556</v>
      </c>
    </row>
    <row r="535" spans="1:4" x14ac:dyDescent="0.25">
      <c r="A535" s="36" t="s">
        <v>314</v>
      </c>
      <c r="B535" s="35">
        <v>9204</v>
      </c>
      <c r="C535" s="35" t="s">
        <v>315</v>
      </c>
      <c r="D535" s="32">
        <v>42556</v>
      </c>
    </row>
    <row r="536" spans="1:4" x14ac:dyDescent="0.25">
      <c r="A536" s="36" t="s">
        <v>1104</v>
      </c>
      <c r="B536" s="35">
        <v>1131711.6299999999</v>
      </c>
      <c r="C536" s="35" t="s">
        <v>590</v>
      </c>
      <c r="D536" s="32">
        <v>42565</v>
      </c>
    </row>
    <row r="537" spans="1:4" x14ac:dyDescent="0.25">
      <c r="A537" s="36" t="s">
        <v>1087</v>
      </c>
      <c r="B537" s="35">
        <v>283455.19</v>
      </c>
      <c r="C537" s="35" t="s">
        <v>424</v>
      </c>
      <c r="D537" s="32">
        <v>42570</v>
      </c>
    </row>
    <row r="538" spans="1:4" x14ac:dyDescent="0.25">
      <c r="A538" s="36" t="s">
        <v>1087</v>
      </c>
      <c r="B538" s="35">
        <v>940352.55</v>
      </c>
      <c r="C538" s="35" t="s">
        <v>588</v>
      </c>
      <c r="D538" s="32">
        <v>42570</v>
      </c>
    </row>
    <row r="539" spans="1:4" x14ac:dyDescent="0.25">
      <c r="A539" s="36" t="s">
        <v>1104</v>
      </c>
      <c r="B539" s="35">
        <v>547318.52</v>
      </c>
      <c r="C539" s="35" t="s">
        <v>201</v>
      </c>
      <c r="D539" s="32">
        <v>42571</v>
      </c>
    </row>
    <row r="540" spans="1:4" x14ac:dyDescent="0.25">
      <c r="A540" s="36" t="s">
        <v>1088</v>
      </c>
      <c r="B540" s="35">
        <v>494290.2</v>
      </c>
      <c r="C540" s="35" t="s">
        <v>448</v>
      </c>
      <c r="D540" s="32">
        <v>42585</v>
      </c>
    </row>
    <row r="541" spans="1:4" x14ac:dyDescent="0.25">
      <c r="A541" s="36" t="s">
        <v>1104</v>
      </c>
      <c r="B541" s="35">
        <v>781382.37</v>
      </c>
      <c r="C541" s="35" t="s">
        <v>593</v>
      </c>
      <c r="D541" s="32">
        <v>42586</v>
      </c>
    </row>
    <row r="542" spans="1:4" ht="45" x14ac:dyDescent="0.25">
      <c r="A542" s="36" t="s">
        <v>1102</v>
      </c>
      <c r="B542" s="35">
        <v>457234.77</v>
      </c>
      <c r="C542" s="35" t="s">
        <v>537</v>
      </c>
      <c r="D542" s="50">
        <v>42586</v>
      </c>
    </row>
    <row r="543" spans="1:4" x14ac:dyDescent="0.25">
      <c r="A543" s="36" t="s">
        <v>1087</v>
      </c>
      <c r="B543" s="35">
        <v>992605.56</v>
      </c>
      <c r="C543" s="35" t="s">
        <v>545</v>
      </c>
      <c r="D543" s="32">
        <v>42592</v>
      </c>
    </row>
    <row r="544" spans="1:4" x14ac:dyDescent="0.25">
      <c r="A544" s="36" t="s">
        <v>1104</v>
      </c>
      <c r="B544" s="35">
        <v>501415.54</v>
      </c>
      <c r="C544" s="35" t="s">
        <v>486</v>
      </c>
      <c r="D544" s="32">
        <v>42592</v>
      </c>
    </row>
    <row r="545" spans="1:4" x14ac:dyDescent="0.25">
      <c r="A545" s="36" t="s">
        <v>492</v>
      </c>
      <c r="B545" s="35">
        <v>206004.4</v>
      </c>
      <c r="C545" s="35" t="s">
        <v>304</v>
      </c>
      <c r="D545" s="32">
        <v>42592</v>
      </c>
    </row>
    <row r="546" spans="1:4" x14ac:dyDescent="0.25">
      <c r="A546" s="36" t="s">
        <v>1102</v>
      </c>
      <c r="B546" s="35">
        <v>523504.27</v>
      </c>
      <c r="C546" s="35" t="s">
        <v>31</v>
      </c>
      <c r="D546" s="32">
        <v>42592</v>
      </c>
    </row>
    <row r="547" spans="1:4" x14ac:dyDescent="0.25">
      <c r="A547" s="36" t="s">
        <v>1104</v>
      </c>
      <c r="B547" s="35">
        <v>486843.27</v>
      </c>
      <c r="C547" s="35" t="s">
        <v>490</v>
      </c>
      <c r="D547" s="32">
        <v>42604</v>
      </c>
    </row>
    <row r="548" spans="1:4" x14ac:dyDescent="0.25">
      <c r="A548" s="36" t="s">
        <v>1087</v>
      </c>
      <c r="B548" s="35">
        <v>934110.38</v>
      </c>
      <c r="C548" s="35" t="s">
        <v>500</v>
      </c>
      <c r="D548" s="32">
        <v>42604</v>
      </c>
    </row>
    <row r="549" spans="1:4" x14ac:dyDescent="0.25">
      <c r="A549" s="36" t="s">
        <v>498</v>
      </c>
      <c r="B549" s="35">
        <v>89154</v>
      </c>
      <c r="C549" s="35" t="s">
        <v>499</v>
      </c>
      <c r="D549" s="32">
        <v>42604</v>
      </c>
    </row>
    <row r="550" spans="1:4" x14ac:dyDescent="0.25">
      <c r="A550" s="36" t="s">
        <v>106</v>
      </c>
      <c r="B550" s="35">
        <v>669555.6</v>
      </c>
      <c r="C550" s="35" t="s">
        <v>516</v>
      </c>
      <c r="D550" s="32">
        <v>42606</v>
      </c>
    </row>
    <row r="551" spans="1:4" x14ac:dyDescent="0.25">
      <c r="A551" s="36" t="s">
        <v>1087</v>
      </c>
      <c r="B551" s="35">
        <v>531288.30000000005</v>
      </c>
      <c r="C551" s="35" t="s">
        <v>526</v>
      </c>
      <c r="D551" s="32">
        <v>42606</v>
      </c>
    </row>
    <row r="552" spans="1:4" x14ac:dyDescent="0.25">
      <c r="A552" s="36" t="s">
        <v>1087</v>
      </c>
      <c r="B552" s="35">
        <v>1014210.41</v>
      </c>
      <c r="C552" s="35" t="s">
        <v>515</v>
      </c>
      <c r="D552" s="32">
        <v>42606</v>
      </c>
    </row>
    <row r="553" spans="1:4" x14ac:dyDescent="0.25">
      <c r="A553" s="36" t="s">
        <v>1102</v>
      </c>
      <c r="B553" s="35">
        <v>1522705.12</v>
      </c>
      <c r="C553" s="35" t="s">
        <v>66</v>
      </c>
      <c r="D553" s="32">
        <v>42622</v>
      </c>
    </row>
    <row r="554" spans="1:4" x14ac:dyDescent="0.25">
      <c r="A554" s="36" t="s">
        <v>1087</v>
      </c>
      <c r="B554" s="35">
        <v>984315.74</v>
      </c>
      <c r="C554" s="35" t="s">
        <v>696</v>
      </c>
      <c r="D554" s="32">
        <v>42625</v>
      </c>
    </row>
    <row r="555" spans="1:4" x14ac:dyDescent="0.25">
      <c r="A555" s="36" t="s">
        <v>1088</v>
      </c>
      <c r="B555" s="35">
        <v>168303.4</v>
      </c>
      <c r="C555" s="35" t="s">
        <v>684</v>
      </c>
      <c r="D555" s="32">
        <v>42626</v>
      </c>
    </row>
    <row r="556" spans="1:4" x14ac:dyDescent="0.25">
      <c r="A556" s="36" t="s">
        <v>1102</v>
      </c>
      <c r="B556" s="35">
        <v>553182.77</v>
      </c>
      <c r="C556" s="35" t="s">
        <v>721</v>
      </c>
      <c r="D556" s="32">
        <v>42627</v>
      </c>
    </row>
    <row r="557" spans="1:4" x14ac:dyDescent="0.25">
      <c r="A557" s="36" t="s">
        <v>669</v>
      </c>
      <c r="B557" s="35">
        <v>195054</v>
      </c>
      <c r="C557" s="35" t="s">
        <v>33</v>
      </c>
      <c r="D557" s="32">
        <v>42641</v>
      </c>
    </row>
    <row r="558" spans="1:4" x14ac:dyDescent="0.25">
      <c r="A558" s="36"/>
      <c r="B558" s="35"/>
      <c r="C558" s="35"/>
      <c r="D558" s="2"/>
    </row>
    <row r="559" spans="1:4" x14ac:dyDescent="0.25">
      <c r="A559" s="45" t="s">
        <v>20</v>
      </c>
      <c r="B559" s="46">
        <f>SUM(B560:B652)</f>
        <v>82818492.990000024</v>
      </c>
      <c r="C559" s="56"/>
      <c r="D559" s="55"/>
    </row>
    <row r="560" spans="1:4" x14ac:dyDescent="0.25">
      <c r="A560" s="18" t="s">
        <v>1106</v>
      </c>
      <c r="B560" s="35">
        <v>55662</v>
      </c>
      <c r="C560" s="16" t="s">
        <v>37</v>
      </c>
      <c r="D560" s="17">
        <v>41915</v>
      </c>
    </row>
    <row r="561" spans="1:4" x14ac:dyDescent="0.25">
      <c r="A561" s="8" t="s">
        <v>534</v>
      </c>
      <c r="B561" s="35">
        <v>79296</v>
      </c>
      <c r="C561" s="35" t="s">
        <v>59</v>
      </c>
      <c r="D561" s="9">
        <v>42221</v>
      </c>
    </row>
    <row r="562" spans="1:4" x14ac:dyDescent="0.25">
      <c r="A562" s="36" t="s">
        <v>152</v>
      </c>
      <c r="B562" s="35">
        <v>46781.1</v>
      </c>
      <c r="C562" s="16" t="s">
        <v>122</v>
      </c>
      <c r="D562" s="17">
        <v>42319</v>
      </c>
    </row>
    <row r="563" spans="1:4" x14ac:dyDescent="0.25">
      <c r="A563" s="18" t="s">
        <v>49</v>
      </c>
      <c r="B563" s="35">
        <v>68546.2</v>
      </c>
      <c r="C563" s="16" t="s">
        <v>119</v>
      </c>
      <c r="D563" s="17">
        <v>42321</v>
      </c>
    </row>
    <row r="564" spans="1:4" x14ac:dyDescent="0.25">
      <c r="A564" s="18" t="s">
        <v>969</v>
      </c>
      <c r="B564" s="35">
        <v>32343.8</v>
      </c>
      <c r="C564" s="16" t="s">
        <v>121</v>
      </c>
      <c r="D564" s="17">
        <v>42325</v>
      </c>
    </row>
    <row r="565" spans="1:4" x14ac:dyDescent="0.25">
      <c r="A565" s="36" t="s">
        <v>1066</v>
      </c>
      <c r="B565" s="35">
        <v>50380.1</v>
      </c>
      <c r="C565" s="35" t="s">
        <v>621</v>
      </c>
      <c r="D565" s="2">
        <v>42404</v>
      </c>
    </row>
    <row r="566" spans="1:4" x14ac:dyDescent="0.25">
      <c r="A566" s="3" t="s">
        <v>61</v>
      </c>
      <c r="B566" s="35">
        <v>811388</v>
      </c>
      <c r="C566" s="35" t="s">
        <v>177</v>
      </c>
      <c r="D566" s="9">
        <v>42405</v>
      </c>
    </row>
    <row r="567" spans="1:4" x14ac:dyDescent="0.25">
      <c r="A567" s="3" t="s">
        <v>1066</v>
      </c>
      <c r="B567" s="35">
        <v>73295.7</v>
      </c>
      <c r="C567" s="35" t="s">
        <v>178</v>
      </c>
      <c r="D567" s="9">
        <v>42408</v>
      </c>
    </row>
    <row r="568" spans="1:4" x14ac:dyDescent="0.25">
      <c r="A568" s="59" t="s">
        <v>46</v>
      </c>
      <c r="B568" s="35">
        <v>49088</v>
      </c>
      <c r="C568" s="16" t="s">
        <v>825</v>
      </c>
      <c r="D568" s="17">
        <v>42566</v>
      </c>
    </row>
    <row r="569" spans="1:4" ht="30" x14ac:dyDescent="0.25">
      <c r="A569" s="36" t="s">
        <v>1108</v>
      </c>
      <c r="B569" s="12">
        <v>313526</v>
      </c>
      <c r="C569" s="35" t="s">
        <v>195</v>
      </c>
      <c r="D569" s="10">
        <v>42443</v>
      </c>
    </row>
    <row r="570" spans="1:4" x14ac:dyDescent="0.25">
      <c r="A570" s="36" t="s">
        <v>207</v>
      </c>
      <c r="B570" s="35">
        <v>69915</v>
      </c>
      <c r="C570" s="35" t="s">
        <v>186</v>
      </c>
      <c r="D570" s="9">
        <v>42522</v>
      </c>
    </row>
    <row r="571" spans="1:4" x14ac:dyDescent="0.25">
      <c r="A571" s="61" t="s">
        <v>61</v>
      </c>
      <c r="B571" s="26">
        <v>246113.66</v>
      </c>
      <c r="C571" s="36" t="s">
        <v>48</v>
      </c>
      <c r="D571" s="32">
        <v>42465</v>
      </c>
    </row>
    <row r="572" spans="1:4" x14ac:dyDescent="0.25">
      <c r="A572" s="36" t="s">
        <v>152</v>
      </c>
      <c r="B572" s="35">
        <v>50386</v>
      </c>
      <c r="C572" s="35" t="s">
        <v>163</v>
      </c>
      <c r="D572" s="9">
        <v>42536</v>
      </c>
    </row>
    <row r="573" spans="1:4" x14ac:dyDescent="0.25">
      <c r="A573" s="36" t="s">
        <v>152</v>
      </c>
      <c r="B573" s="35">
        <v>38692.199999999997</v>
      </c>
      <c r="C573" s="16" t="s">
        <v>544</v>
      </c>
      <c r="D573" s="17">
        <v>42486</v>
      </c>
    </row>
    <row r="574" spans="1:4" x14ac:dyDescent="0.25">
      <c r="A574" s="3" t="s">
        <v>61</v>
      </c>
      <c r="B574" s="12">
        <v>1220070.8799999999</v>
      </c>
      <c r="C574" s="35" t="s">
        <v>273</v>
      </c>
      <c r="D574" s="10">
        <v>42528</v>
      </c>
    </row>
    <row r="575" spans="1:4" ht="30" x14ac:dyDescent="0.25">
      <c r="A575" s="3" t="s">
        <v>1081</v>
      </c>
      <c r="B575" s="35">
        <v>69761.600000000006</v>
      </c>
      <c r="C575" s="35" t="s">
        <v>278</v>
      </c>
      <c r="D575" s="9">
        <v>42536</v>
      </c>
    </row>
    <row r="576" spans="1:4" x14ac:dyDescent="0.25">
      <c r="A576" s="3" t="s">
        <v>1074</v>
      </c>
      <c r="B576" s="35">
        <v>16638</v>
      </c>
      <c r="C576" s="4" t="s">
        <v>245</v>
      </c>
      <c r="D576" s="2">
        <v>42536</v>
      </c>
    </row>
    <row r="577" spans="1:4" x14ac:dyDescent="0.25">
      <c r="A577" s="3" t="s">
        <v>1074</v>
      </c>
      <c r="B577" s="35">
        <v>275553.59999999998</v>
      </c>
      <c r="C577" s="35" t="s">
        <v>620</v>
      </c>
      <c r="D577" s="2">
        <v>42536</v>
      </c>
    </row>
    <row r="578" spans="1:4" x14ac:dyDescent="0.25">
      <c r="A578" s="36" t="s">
        <v>266</v>
      </c>
      <c r="B578" s="35">
        <v>1153225.8</v>
      </c>
      <c r="C578" s="35" t="s">
        <v>569</v>
      </c>
      <c r="D578" s="9">
        <v>42537</v>
      </c>
    </row>
    <row r="579" spans="1:4" x14ac:dyDescent="0.25">
      <c r="A579" s="36" t="s">
        <v>367</v>
      </c>
      <c r="B579" s="35">
        <v>144148.79999999999</v>
      </c>
      <c r="C579" s="35" t="s">
        <v>346</v>
      </c>
      <c r="D579" s="9">
        <v>42541</v>
      </c>
    </row>
    <row r="580" spans="1:4" x14ac:dyDescent="0.25">
      <c r="A580" s="3" t="s">
        <v>1074</v>
      </c>
      <c r="B580" s="35">
        <v>399996.4</v>
      </c>
      <c r="C580" s="35" t="s">
        <v>826</v>
      </c>
      <c r="D580" s="9">
        <v>42541</v>
      </c>
    </row>
    <row r="581" spans="1:4" x14ac:dyDescent="0.25">
      <c r="A581" s="18" t="s">
        <v>445</v>
      </c>
      <c r="B581" s="35">
        <v>810688</v>
      </c>
      <c r="C581" s="35" t="s">
        <v>366</v>
      </c>
      <c r="D581" s="2">
        <v>42541</v>
      </c>
    </row>
    <row r="582" spans="1:4" x14ac:dyDescent="0.25">
      <c r="A582" s="36" t="s">
        <v>367</v>
      </c>
      <c r="B582" s="35">
        <v>104984.6</v>
      </c>
      <c r="C582" s="35" t="s">
        <v>328</v>
      </c>
      <c r="D582" s="9">
        <v>42541</v>
      </c>
    </row>
    <row r="583" spans="1:4" x14ac:dyDescent="0.25">
      <c r="A583" s="36" t="s">
        <v>61</v>
      </c>
      <c r="B583" s="12">
        <v>547343.97</v>
      </c>
      <c r="C583" s="36" t="s">
        <v>279</v>
      </c>
      <c r="D583" s="32">
        <v>42542</v>
      </c>
    </row>
    <row r="584" spans="1:4" x14ac:dyDescent="0.25">
      <c r="A584" s="18" t="s">
        <v>445</v>
      </c>
      <c r="B584" s="35">
        <v>385600</v>
      </c>
      <c r="C584" s="35" t="s">
        <v>415</v>
      </c>
      <c r="D584" s="2">
        <v>42544</v>
      </c>
    </row>
    <row r="585" spans="1:4" x14ac:dyDescent="0.25">
      <c r="A585" s="59" t="s">
        <v>46</v>
      </c>
      <c r="B585" s="35">
        <v>29205</v>
      </c>
      <c r="C585" s="35" t="s">
        <v>352</v>
      </c>
      <c r="D585" s="9">
        <v>42545</v>
      </c>
    </row>
    <row r="586" spans="1:4" x14ac:dyDescent="0.25">
      <c r="A586" s="36" t="s">
        <v>171</v>
      </c>
      <c r="B586" s="35">
        <v>22928.58</v>
      </c>
      <c r="C586" s="35" t="s">
        <v>101</v>
      </c>
      <c r="D586" s="9">
        <v>207494</v>
      </c>
    </row>
    <row r="587" spans="1:4" x14ac:dyDescent="0.25">
      <c r="A587" s="36" t="s">
        <v>367</v>
      </c>
      <c r="B587" s="35">
        <v>29854</v>
      </c>
      <c r="C587" s="35" t="s">
        <v>372</v>
      </c>
      <c r="D587" s="9">
        <v>42545</v>
      </c>
    </row>
    <row r="588" spans="1:4" x14ac:dyDescent="0.25">
      <c r="A588" s="18" t="s">
        <v>445</v>
      </c>
      <c r="B588" s="35">
        <v>330009.59999999998</v>
      </c>
      <c r="C588" s="35" t="s">
        <v>384</v>
      </c>
      <c r="D588" s="2">
        <v>42548</v>
      </c>
    </row>
    <row r="589" spans="1:4" x14ac:dyDescent="0.25">
      <c r="A589" s="36" t="s">
        <v>61</v>
      </c>
      <c r="B589" s="12">
        <v>2168224.25</v>
      </c>
      <c r="C589" s="35" t="s">
        <v>153</v>
      </c>
      <c r="D589" s="10">
        <v>42548</v>
      </c>
    </row>
    <row r="590" spans="1:4" x14ac:dyDescent="0.25">
      <c r="A590" s="36" t="s">
        <v>367</v>
      </c>
      <c r="B590" s="35">
        <v>299956</v>
      </c>
      <c r="C590" s="35" t="s">
        <v>487</v>
      </c>
      <c r="D590" s="2">
        <v>42548</v>
      </c>
    </row>
    <row r="591" spans="1:4" x14ac:dyDescent="0.25">
      <c r="A591" s="3" t="s">
        <v>61</v>
      </c>
      <c r="B591" s="35">
        <v>1567161.07</v>
      </c>
      <c r="C591" s="35" t="s">
        <v>198</v>
      </c>
      <c r="D591" s="9">
        <v>42545</v>
      </c>
    </row>
    <row r="592" spans="1:4" x14ac:dyDescent="0.25">
      <c r="A592" s="18" t="s">
        <v>445</v>
      </c>
      <c r="B592" s="35">
        <v>856384</v>
      </c>
      <c r="C592" s="35" t="s">
        <v>246</v>
      </c>
      <c r="D592" s="9">
        <v>42549</v>
      </c>
    </row>
    <row r="593" spans="1:4" x14ac:dyDescent="0.25">
      <c r="A593" s="36" t="s">
        <v>367</v>
      </c>
      <c r="B593" s="35">
        <v>38350</v>
      </c>
      <c r="C593" s="35" t="s">
        <v>353</v>
      </c>
      <c r="D593" s="9">
        <v>42549</v>
      </c>
    </row>
    <row r="594" spans="1:4" x14ac:dyDescent="0.25">
      <c r="A594" s="18" t="s">
        <v>445</v>
      </c>
      <c r="B594" s="35">
        <v>1030400</v>
      </c>
      <c r="C594" s="35" t="s">
        <v>376</v>
      </c>
      <c r="D594" s="2">
        <v>42549</v>
      </c>
    </row>
    <row r="595" spans="1:4" x14ac:dyDescent="0.25">
      <c r="A595" s="36" t="s">
        <v>367</v>
      </c>
      <c r="B595" s="35">
        <v>18585</v>
      </c>
      <c r="C595" s="35" t="s">
        <v>338</v>
      </c>
      <c r="D595" s="2">
        <v>42183</v>
      </c>
    </row>
    <row r="596" spans="1:4" x14ac:dyDescent="0.25">
      <c r="A596" s="3" t="s">
        <v>1074</v>
      </c>
      <c r="B596" s="35">
        <v>238306.9</v>
      </c>
      <c r="C596" s="35" t="s">
        <v>170</v>
      </c>
      <c r="D596" s="9">
        <v>42551</v>
      </c>
    </row>
    <row r="597" spans="1:4" x14ac:dyDescent="0.25">
      <c r="A597" s="36" t="s">
        <v>171</v>
      </c>
      <c r="B597" s="35">
        <v>21819</v>
      </c>
      <c r="C597" s="35" t="s">
        <v>641</v>
      </c>
      <c r="D597" s="2">
        <v>42551</v>
      </c>
    </row>
    <row r="598" spans="1:4" x14ac:dyDescent="0.25">
      <c r="A598" s="3" t="s">
        <v>1083</v>
      </c>
      <c r="B598" s="35">
        <v>45247.1</v>
      </c>
      <c r="C598" s="35" t="s">
        <v>350</v>
      </c>
      <c r="D598" s="9">
        <v>42556</v>
      </c>
    </row>
    <row r="599" spans="1:4" x14ac:dyDescent="0.25">
      <c r="A599" s="36" t="s">
        <v>761</v>
      </c>
      <c r="B599" s="35">
        <v>43353</v>
      </c>
      <c r="C599" s="35" t="s">
        <v>40</v>
      </c>
      <c r="D599" s="9">
        <v>42556</v>
      </c>
    </row>
    <row r="600" spans="1:4" ht="30" x14ac:dyDescent="0.25">
      <c r="A600" s="3" t="s">
        <v>53</v>
      </c>
      <c r="B600" s="35">
        <v>8428917</v>
      </c>
      <c r="C600" s="35" t="s">
        <v>566</v>
      </c>
      <c r="D600" s="2">
        <v>42556</v>
      </c>
    </row>
    <row r="601" spans="1:4" x14ac:dyDescent="0.25">
      <c r="A601" s="36" t="s">
        <v>61</v>
      </c>
      <c r="B601" s="12">
        <v>845404</v>
      </c>
      <c r="C601" s="36" t="s">
        <v>380</v>
      </c>
      <c r="D601" s="32">
        <v>42556</v>
      </c>
    </row>
    <row r="602" spans="1:4" x14ac:dyDescent="0.25">
      <c r="A602" s="3" t="s">
        <v>1083</v>
      </c>
      <c r="B602" s="35">
        <v>345976</v>
      </c>
      <c r="C602" s="35" t="s">
        <v>351</v>
      </c>
      <c r="D602" s="9">
        <v>42556</v>
      </c>
    </row>
    <row r="603" spans="1:4" x14ac:dyDescent="0.25">
      <c r="A603" s="59" t="s">
        <v>46</v>
      </c>
      <c r="B603" s="35">
        <v>33630</v>
      </c>
      <c r="C603" s="35" t="s">
        <v>63</v>
      </c>
      <c r="D603" s="9">
        <v>42556</v>
      </c>
    </row>
    <row r="604" spans="1:4" x14ac:dyDescent="0.25">
      <c r="A604" s="36" t="s">
        <v>61</v>
      </c>
      <c r="B604" s="12">
        <v>1021808.01</v>
      </c>
      <c r="C604" s="36" t="s">
        <v>180</v>
      </c>
      <c r="D604" s="32">
        <v>42556</v>
      </c>
    </row>
    <row r="605" spans="1:4" x14ac:dyDescent="0.25">
      <c r="A605" s="36" t="s">
        <v>152</v>
      </c>
      <c r="B605" s="35">
        <v>290878.40000000002</v>
      </c>
      <c r="C605" s="35" t="s">
        <v>401</v>
      </c>
      <c r="D605" s="9">
        <v>42557</v>
      </c>
    </row>
    <row r="606" spans="1:4" x14ac:dyDescent="0.25">
      <c r="A606" s="36" t="s">
        <v>207</v>
      </c>
      <c r="B606" s="35">
        <v>427348.8</v>
      </c>
      <c r="C606" s="35" t="s">
        <v>611</v>
      </c>
      <c r="D606" s="2">
        <v>42557</v>
      </c>
    </row>
    <row r="607" spans="1:4" x14ac:dyDescent="0.25">
      <c r="A607" s="3" t="s">
        <v>1074</v>
      </c>
      <c r="B607" s="35">
        <v>523200.01</v>
      </c>
      <c r="C607" s="4" t="s">
        <v>458</v>
      </c>
      <c r="D607" s="2">
        <v>42557</v>
      </c>
    </row>
    <row r="608" spans="1:4" x14ac:dyDescent="0.25">
      <c r="A608" s="36" t="s">
        <v>207</v>
      </c>
      <c r="B608" s="35">
        <v>32863</v>
      </c>
      <c r="C608" s="35" t="s">
        <v>230</v>
      </c>
      <c r="D608" s="2">
        <v>42558</v>
      </c>
    </row>
    <row r="609" spans="1:4" x14ac:dyDescent="0.25">
      <c r="A609" s="36" t="s">
        <v>152</v>
      </c>
      <c r="B609" s="35">
        <v>43974.6</v>
      </c>
      <c r="C609" s="4" t="s">
        <v>267</v>
      </c>
      <c r="D609" s="2">
        <v>42559</v>
      </c>
    </row>
    <row r="610" spans="1:4" x14ac:dyDescent="0.25">
      <c r="A610" s="36" t="s">
        <v>152</v>
      </c>
      <c r="B610" s="35">
        <v>93317.1</v>
      </c>
      <c r="C610" s="35" t="s">
        <v>610</v>
      </c>
      <c r="D610" s="2">
        <v>42559</v>
      </c>
    </row>
    <row r="611" spans="1:4" x14ac:dyDescent="0.25">
      <c r="A611" s="36" t="s">
        <v>152</v>
      </c>
      <c r="B611" s="35">
        <v>97499.82</v>
      </c>
      <c r="C611" s="35" t="s">
        <v>678</v>
      </c>
      <c r="D611" s="2">
        <v>42559</v>
      </c>
    </row>
    <row r="612" spans="1:4" x14ac:dyDescent="0.25">
      <c r="A612" s="36" t="s">
        <v>152</v>
      </c>
      <c r="B612" s="35">
        <v>42815.7</v>
      </c>
      <c r="C612" s="35" t="s">
        <v>793</v>
      </c>
      <c r="D612" s="2">
        <v>42559</v>
      </c>
    </row>
    <row r="613" spans="1:4" x14ac:dyDescent="0.25">
      <c r="A613" s="36" t="s">
        <v>171</v>
      </c>
      <c r="B613" s="35">
        <v>633707.19999999995</v>
      </c>
      <c r="C613" s="35" t="s">
        <v>414</v>
      </c>
      <c r="D613" s="9">
        <v>42563</v>
      </c>
    </row>
    <row r="614" spans="1:4" x14ac:dyDescent="0.25">
      <c r="A614" s="3" t="s">
        <v>61</v>
      </c>
      <c r="B614" s="35">
        <v>889072.51</v>
      </c>
      <c r="C614" s="35" t="s">
        <v>430</v>
      </c>
      <c r="D614" s="9">
        <v>42566</v>
      </c>
    </row>
    <row r="615" spans="1:4" x14ac:dyDescent="0.25">
      <c r="A615" s="36" t="s">
        <v>266</v>
      </c>
      <c r="B615" s="35">
        <v>699586.6</v>
      </c>
      <c r="C615" s="35" t="s">
        <v>126</v>
      </c>
      <c r="D615" s="9">
        <v>42571</v>
      </c>
    </row>
    <row r="616" spans="1:4" x14ac:dyDescent="0.25">
      <c r="A616" s="36" t="s">
        <v>61</v>
      </c>
      <c r="B616" s="12">
        <v>512897.86</v>
      </c>
      <c r="C616" s="36" t="s">
        <v>280</v>
      </c>
      <c r="D616" s="32">
        <v>42571</v>
      </c>
    </row>
    <row r="617" spans="1:4" x14ac:dyDescent="0.25">
      <c r="A617" s="61" t="s">
        <v>222</v>
      </c>
      <c r="B617" s="35">
        <v>564099</v>
      </c>
      <c r="C617" s="35" t="s">
        <v>413</v>
      </c>
      <c r="D617" s="9">
        <v>42573</v>
      </c>
    </row>
    <row r="618" spans="1:4" x14ac:dyDescent="0.25">
      <c r="A618" s="8" t="s">
        <v>534</v>
      </c>
      <c r="B618" s="35">
        <v>140909.70000000001</v>
      </c>
      <c r="C618" s="35" t="s">
        <v>403</v>
      </c>
      <c r="D618" s="2">
        <v>42573</v>
      </c>
    </row>
    <row r="619" spans="1:4" x14ac:dyDescent="0.25">
      <c r="A619" s="18" t="s">
        <v>445</v>
      </c>
      <c r="B619" s="35">
        <v>728020.47999999998</v>
      </c>
      <c r="C619" s="35" t="s">
        <v>429</v>
      </c>
      <c r="D619" s="9">
        <v>42576</v>
      </c>
    </row>
    <row r="620" spans="1:4" x14ac:dyDescent="0.25">
      <c r="A620" s="8" t="s">
        <v>427</v>
      </c>
      <c r="B620" s="35">
        <v>25252.18</v>
      </c>
      <c r="C620" s="16" t="s">
        <v>551</v>
      </c>
      <c r="D620" s="17">
        <v>42573</v>
      </c>
    </row>
    <row r="621" spans="1:4" x14ac:dyDescent="0.25">
      <c r="A621" s="36" t="s">
        <v>761</v>
      </c>
      <c r="B621" s="35">
        <v>316311</v>
      </c>
      <c r="C621" s="35" t="s">
        <v>423</v>
      </c>
      <c r="D621" s="9">
        <v>42577</v>
      </c>
    </row>
    <row r="622" spans="1:4" x14ac:dyDescent="0.25">
      <c r="A622" s="36" t="s">
        <v>171</v>
      </c>
      <c r="B622" s="35">
        <v>26874.5</v>
      </c>
      <c r="C622" s="4" t="s">
        <v>349</v>
      </c>
      <c r="D622" s="2">
        <v>42556</v>
      </c>
    </row>
    <row r="623" spans="1:4" x14ac:dyDescent="0.25">
      <c r="A623" s="18" t="s">
        <v>445</v>
      </c>
      <c r="B623" s="35">
        <v>727936</v>
      </c>
      <c r="C623" s="35" t="s">
        <v>407</v>
      </c>
      <c r="D623" s="9">
        <v>42579</v>
      </c>
    </row>
    <row r="624" spans="1:4" x14ac:dyDescent="0.25">
      <c r="A624" s="18" t="s">
        <v>445</v>
      </c>
      <c r="B624" s="35">
        <v>746309.42</v>
      </c>
      <c r="C624" s="35" t="s">
        <v>434</v>
      </c>
      <c r="D624" s="9">
        <v>42579</v>
      </c>
    </row>
    <row r="625" spans="1:7" ht="30" x14ac:dyDescent="0.25">
      <c r="A625" s="36" t="s">
        <v>53</v>
      </c>
      <c r="B625" s="35">
        <v>9125471</v>
      </c>
      <c r="C625" s="35" t="s">
        <v>441</v>
      </c>
      <c r="D625" s="2">
        <v>42553</v>
      </c>
    </row>
    <row r="626" spans="1:7" x14ac:dyDescent="0.25">
      <c r="A626" s="18" t="s">
        <v>445</v>
      </c>
      <c r="B626" s="35">
        <v>96928</v>
      </c>
      <c r="C626" s="35" t="s">
        <v>465</v>
      </c>
      <c r="D626" s="9">
        <v>42586</v>
      </c>
    </row>
    <row r="627" spans="1:7" x14ac:dyDescent="0.25">
      <c r="A627" s="36" t="s">
        <v>378</v>
      </c>
      <c r="B627" s="35">
        <v>678500</v>
      </c>
      <c r="C627" s="35" t="s">
        <v>403</v>
      </c>
      <c r="D627" s="2">
        <v>42587</v>
      </c>
    </row>
    <row r="628" spans="1:7" x14ac:dyDescent="0.25">
      <c r="A628" s="61" t="s">
        <v>976</v>
      </c>
      <c r="B628" s="35">
        <v>1764100</v>
      </c>
      <c r="C628" s="35" t="s">
        <v>568</v>
      </c>
      <c r="D628" s="9">
        <v>42591</v>
      </c>
    </row>
    <row r="629" spans="1:7" x14ac:dyDescent="0.25">
      <c r="A629" s="61" t="s">
        <v>976</v>
      </c>
      <c r="B629" s="35">
        <v>697380</v>
      </c>
      <c r="C629" s="35" t="s">
        <v>567</v>
      </c>
      <c r="D629" s="9">
        <v>42593</v>
      </c>
    </row>
    <row r="630" spans="1:7" x14ac:dyDescent="0.25">
      <c r="A630" s="3" t="s">
        <v>642</v>
      </c>
      <c r="B630" s="35">
        <v>2946224</v>
      </c>
      <c r="C630" s="35" t="s">
        <v>487</v>
      </c>
      <c r="D630" s="9">
        <v>42594</v>
      </c>
    </row>
    <row r="631" spans="1:7" x14ac:dyDescent="0.25">
      <c r="A631" s="36" t="s">
        <v>266</v>
      </c>
      <c r="B631" s="35">
        <v>2714826</v>
      </c>
      <c r="C631" s="35" t="s">
        <v>32</v>
      </c>
      <c r="D631" s="9">
        <v>42601</v>
      </c>
    </row>
    <row r="632" spans="1:7" ht="30" x14ac:dyDescent="0.25">
      <c r="A632" s="36" t="s">
        <v>61</v>
      </c>
      <c r="B632" s="35">
        <v>670948.99</v>
      </c>
      <c r="C632" s="35" t="s">
        <v>574</v>
      </c>
      <c r="D632" s="2">
        <v>42607</v>
      </c>
    </row>
    <row r="633" spans="1:7" x14ac:dyDescent="0.25">
      <c r="A633" s="36" t="s">
        <v>61</v>
      </c>
      <c r="B633" s="35">
        <v>2804393.45</v>
      </c>
      <c r="C633" s="35" t="s">
        <v>77</v>
      </c>
      <c r="D633" s="2">
        <v>42608</v>
      </c>
    </row>
    <row r="634" spans="1:7" s="30" customFormat="1" ht="30" x14ac:dyDescent="0.25">
      <c r="A634" s="18" t="s">
        <v>445</v>
      </c>
      <c r="B634" s="35">
        <v>748000</v>
      </c>
      <c r="C634" s="35" t="s">
        <v>572</v>
      </c>
      <c r="D634" s="9">
        <v>42613</v>
      </c>
      <c r="E634"/>
      <c r="F634"/>
      <c r="G634"/>
    </row>
    <row r="635" spans="1:7" x14ac:dyDescent="0.25">
      <c r="A635" s="18" t="s">
        <v>445</v>
      </c>
      <c r="B635" s="12">
        <v>611110.40000000002</v>
      </c>
      <c r="C635" s="36" t="s">
        <v>126</v>
      </c>
      <c r="D635" s="32">
        <v>42613</v>
      </c>
    </row>
    <row r="636" spans="1:7" x14ac:dyDescent="0.25">
      <c r="A636" s="36" t="s">
        <v>61</v>
      </c>
      <c r="B636" s="35">
        <v>3167437.7</v>
      </c>
      <c r="C636" s="35" t="s">
        <v>634</v>
      </c>
      <c r="D636" s="2">
        <v>42614</v>
      </c>
      <c r="F636" s="30"/>
      <c r="G636" s="30"/>
    </row>
    <row r="637" spans="1:7" x14ac:dyDescent="0.25">
      <c r="A637" s="3" t="s">
        <v>1083</v>
      </c>
      <c r="B637" s="35">
        <v>34043</v>
      </c>
      <c r="C637" s="35" t="s">
        <v>575</v>
      </c>
      <c r="D637" s="2">
        <v>42615</v>
      </c>
      <c r="E637" s="30"/>
    </row>
    <row r="638" spans="1:7" x14ac:dyDescent="0.25">
      <c r="A638" s="3" t="s">
        <v>1083</v>
      </c>
      <c r="B638" s="35">
        <v>115752.1</v>
      </c>
      <c r="C638" s="35" t="s">
        <v>577</v>
      </c>
      <c r="D638" s="2">
        <v>42615</v>
      </c>
    </row>
    <row r="639" spans="1:7" ht="30" x14ac:dyDescent="0.25">
      <c r="A639" s="3" t="s">
        <v>1083</v>
      </c>
      <c r="B639" s="4">
        <v>60020.7</v>
      </c>
      <c r="C639" s="4" t="s">
        <v>576</v>
      </c>
      <c r="D639" s="2">
        <v>42615</v>
      </c>
    </row>
    <row r="640" spans="1:7" x14ac:dyDescent="0.25">
      <c r="A640" s="61" t="s">
        <v>433</v>
      </c>
      <c r="B640" s="35">
        <v>1467772.5</v>
      </c>
      <c r="C640" s="35" t="s">
        <v>783</v>
      </c>
      <c r="D640" s="2">
        <v>42618</v>
      </c>
    </row>
    <row r="641" spans="1:7" x14ac:dyDescent="0.25">
      <c r="A641" s="3" t="s">
        <v>113</v>
      </c>
      <c r="B641" s="35">
        <v>1930920.96</v>
      </c>
      <c r="C641" s="4" t="s">
        <v>636</v>
      </c>
      <c r="D641" s="2">
        <v>42621</v>
      </c>
    </row>
    <row r="642" spans="1:7" x14ac:dyDescent="0.25">
      <c r="A642" s="18" t="s">
        <v>445</v>
      </c>
      <c r="B642" s="35">
        <v>3112128</v>
      </c>
      <c r="C642" s="35" t="s">
        <v>722</v>
      </c>
      <c r="D642" s="9">
        <v>42622</v>
      </c>
    </row>
    <row r="643" spans="1:7" s="31" customFormat="1" x14ac:dyDescent="0.25">
      <c r="A643" s="36" t="s">
        <v>207</v>
      </c>
      <c r="B643" s="35">
        <v>76467.600000000006</v>
      </c>
      <c r="C643" s="35" t="s">
        <v>192</v>
      </c>
      <c r="D643" s="9">
        <v>42622</v>
      </c>
      <c r="E643"/>
      <c r="F643"/>
      <c r="G643"/>
    </row>
    <row r="644" spans="1:7" x14ac:dyDescent="0.25">
      <c r="A644" s="3" t="s">
        <v>1111</v>
      </c>
      <c r="B644" s="35">
        <v>529348</v>
      </c>
      <c r="C644" s="35" t="s">
        <v>695</v>
      </c>
      <c r="D644" s="9">
        <v>42625</v>
      </c>
    </row>
    <row r="645" spans="1:7" ht="30" x14ac:dyDescent="0.25">
      <c r="A645" s="36" t="s">
        <v>53</v>
      </c>
      <c r="B645" s="35">
        <v>4506597</v>
      </c>
      <c r="C645" s="35" t="s">
        <v>595</v>
      </c>
      <c r="D645" s="2">
        <v>42626</v>
      </c>
      <c r="F645" s="31"/>
      <c r="G645" s="31"/>
    </row>
    <row r="646" spans="1:7" x14ac:dyDescent="0.25">
      <c r="A646" s="36" t="s">
        <v>61</v>
      </c>
      <c r="B646" s="35">
        <v>1226747.8600000001</v>
      </c>
      <c r="C646" s="35" t="s">
        <v>635</v>
      </c>
      <c r="D646" s="2">
        <v>42627</v>
      </c>
      <c r="E646" s="31"/>
    </row>
    <row r="647" spans="1:7" x14ac:dyDescent="0.25">
      <c r="A647" s="61" t="s">
        <v>976</v>
      </c>
      <c r="B647" s="12">
        <v>2045884</v>
      </c>
      <c r="C647" s="36" t="s">
        <v>487</v>
      </c>
      <c r="D647" s="32">
        <v>42634</v>
      </c>
    </row>
    <row r="648" spans="1:7" x14ac:dyDescent="0.25">
      <c r="A648" s="36" t="s">
        <v>207</v>
      </c>
      <c r="B648" s="12">
        <v>97359.4</v>
      </c>
      <c r="C648" s="36" t="s">
        <v>550</v>
      </c>
      <c r="D648" s="32">
        <v>42433</v>
      </c>
    </row>
    <row r="649" spans="1:7" x14ac:dyDescent="0.25">
      <c r="A649" s="36" t="s">
        <v>61</v>
      </c>
      <c r="B649" s="35">
        <v>2235214.5299999998</v>
      </c>
      <c r="C649" s="35" t="s">
        <v>187</v>
      </c>
      <c r="D649" s="2">
        <v>42636</v>
      </c>
    </row>
    <row r="650" spans="1:7" ht="30" x14ac:dyDescent="0.25">
      <c r="A650" s="18" t="s">
        <v>1109</v>
      </c>
      <c r="B650" s="35">
        <v>1638000</v>
      </c>
      <c r="C650" s="16" t="s">
        <v>724</v>
      </c>
      <c r="D650" s="17">
        <v>42647</v>
      </c>
    </row>
    <row r="651" spans="1:7" ht="30" x14ac:dyDescent="0.25">
      <c r="A651" s="18" t="s">
        <v>1109</v>
      </c>
      <c r="B651" s="35">
        <v>2268000</v>
      </c>
      <c r="C651" s="16" t="s">
        <v>723</v>
      </c>
      <c r="D651" s="17">
        <v>42647</v>
      </c>
    </row>
    <row r="652" spans="1:7" s="31" customFormat="1" x14ac:dyDescent="0.25">
      <c r="A652" s="18" t="s">
        <v>1007</v>
      </c>
      <c r="B652" s="35">
        <v>3357100</v>
      </c>
      <c r="C652" s="16" t="s">
        <v>1008</v>
      </c>
      <c r="D652" s="17">
        <v>42647</v>
      </c>
    </row>
    <row r="653" spans="1:7" x14ac:dyDescent="0.25">
      <c r="A653" s="36"/>
      <c r="B653" s="35"/>
      <c r="C653" s="35"/>
      <c r="D653" s="2"/>
    </row>
    <row r="654" spans="1:7" ht="30" x14ac:dyDescent="0.25">
      <c r="A654" s="45" t="s">
        <v>1123</v>
      </c>
      <c r="B654" s="46">
        <f>SUM(B655:B656)</f>
        <v>37269863</v>
      </c>
      <c r="C654" s="56"/>
      <c r="D654" s="55"/>
    </row>
    <row r="655" spans="1:7" ht="30" x14ac:dyDescent="0.25">
      <c r="A655" s="36" t="s">
        <v>643</v>
      </c>
      <c r="B655" s="35">
        <v>37269863</v>
      </c>
      <c r="C655" s="35" t="s">
        <v>644</v>
      </c>
      <c r="D655" s="2">
        <v>42534</v>
      </c>
    </row>
    <row r="656" spans="1:7" x14ac:dyDescent="0.25">
      <c r="A656" s="36"/>
      <c r="B656" s="35"/>
      <c r="C656" s="35"/>
      <c r="D656" s="2"/>
    </row>
    <row r="657" spans="1:4" x14ac:dyDescent="0.25">
      <c r="A657" s="45" t="s">
        <v>58</v>
      </c>
      <c r="B657" s="46">
        <f>SUM(B658:B662)</f>
        <v>383500</v>
      </c>
      <c r="C657" s="56"/>
      <c r="D657" s="55"/>
    </row>
    <row r="658" spans="1:4" x14ac:dyDescent="0.25">
      <c r="A658" s="36" t="s">
        <v>358</v>
      </c>
      <c r="B658" s="35">
        <v>59000</v>
      </c>
      <c r="C658" s="4" t="s">
        <v>626</v>
      </c>
      <c r="D658" s="2">
        <v>42460</v>
      </c>
    </row>
    <row r="659" spans="1:4" x14ac:dyDescent="0.25">
      <c r="A659" s="36" t="s">
        <v>1112</v>
      </c>
      <c r="B659" s="35">
        <v>59000</v>
      </c>
      <c r="C659" s="35" t="s">
        <v>243</v>
      </c>
      <c r="D659" s="2" t="s">
        <v>307</v>
      </c>
    </row>
    <row r="660" spans="1:4" x14ac:dyDescent="0.25">
      <c r="A660" s="36" t="s">
        <v>357</v>
      </c>
      <c r="B660" s="35">
        <v>177000</v>
      </c>
      <c r="C660" s="4" t="s">
        <v>622</v>
      </c>
      <c r="D660" s="2">
        <v>42460</v>
      </c>
    </row>
    <row r="661" spans="1:4" x14ac:dyDescent="0.25">
      <c r="A661" s="36" t="s">
        <v>1113</v>
      </c>
      <c r="B661" s="35">
        <v>59000</v>
      </c>
      <c r="C661" s="4" t="s">
        <v>33</v>
      </c>
      <c r="D661" s="2">
        <v>42468</v>
      </c>
    </row>
    <row r="662" spans="1:4" x14ac:dyDescent="0.25">
      <c r="A662" s="36" t="s">
        <v>873</v>
      </c>
      <c r="B662" s="35">
        <v>29500</v>
      </c>
      <c r="C662" s="4" t="s">
        <v>33</v>
      </c>
      <c r="D662" s="2">
        <v>42499</v>
      </c>
    </row>
    <row r="663" spans="1:4" s="31" customFormat="1" x14ac:dyDescent="0.25">
      <c r="A663" s="36"/>
      <c r="B663" s="35"/>
      <c r="C663" s="4"/>
      <c r="D663" s="2"/>
    </row>
    <row r="664" spans="1:4" x14ac:dyDescent="0.25">
      <c r="A664" s="45" t="s">
        <v>15</v>
      </c>
      <c r="B664" s="46">
        <f>SUM(B665:B681)</f>
        <v>16083222</v>
      </c>
      <c r="C664" s="56"/>
      <c r="D664" s="55"/>
    </row>
    <row r="665" spans="1:4" x14ac:dyDescent="0.25">
      <c r="A665" s="36" t="s">
        <v>1095</v>
      </c>
      <c r="B665" s="35">
        <v>43008</v>
      </c>
      <c r="C665" s="4" t="s">
        <v>334</v>
      </c>
      <c r="D665" s="2">
        <v>42550</v>
      </c>
    </row>
    <row r="666" spans="1:4" x14ac:dyDescent="0.25">
      <c r="A666" s="36" t="s">
        <v>1034</v>
      </c>
      <c r="B666" s="35">
        <v>59000</v>
      </c>
      <c r="C666" s="4" t="s">
        <v>231</v>
      </c>
      <c r="D666" s="2">
        <v>42460</v>
      </c>
    </row>
    <row r="667" spans="1:4" x14ac:dyDescent="0.25">
      <c r="A667" s="36" t="s">
        <v>1091</v>
      </c>
      <c r="B667" s="35">
        <v>100000</v>
      </c>
      <c r="C667" s="4" t="s">
        <v>306</v>
      </c>
      <c r="D667" s="2">
        <v>42534</v>
      </c>
    </row>
    <row r="668" spans="1:4" x14ac:dyDescent="0.25">
      <c r="A668" s="18" t="s">
        <v>969</v>
      </c>
      <c r="B668" s="12">
        <v>422676</v>
      </c>
      <c r="C668" s="36" t="s">
        <v>160</v>
      </c>
      <c r="D668" s="32">
        <v>42537</v>
      </c>
    </row>
    <row r="669" spans="1:4" x14ac:dyDescent="0.25">
      <c r="A669" s="59" t="s">
        <v>46</v>
      </c>
      <c r="B669" s="35">
        <v>32745</v>
      </c>
      <c r="C669" s="35" t="s">
        <v>347</v>
      </c>
      <c r="D669" s="9">
        <v>42542</v>
      </c>
    </row>
    <row r="670" spans="1:4" x14ac:dyDescent="0.25">
      <c r="A670" s="59" t="s">
        <v>46</v>
      </c>
      <c r="B670" s="12">
        <v>51330</v>
      </c>
      <c r="C670" s="36" t="s">
        <v>571</v>
      </c>
      <c r="D670" s="32">
        <v>42542</v>
      </c>
    </row>
    <row r="671" spans="1:4" x14ac:dyDescent="0.25">
      <c r="A671" s="59" t="s">
        <v>46</v>
      </c>
      <c r="B671" s="12">
        <v>51331</v>
      </c>
      <c r="C671" s="36" t="s">
        <v>869</v>
      </c>
      <c r="D671" s="32">
        <v>42543</v>
      </c>
    </row>
    <row r="672" spans="1:4" x14ac:dyDescent="0.25">
      <c r="A672" s="59" t="s">
        <v>46</v>
      </c>
      <c r="B672" s="12">
        <v>69030</v>
      </c>
      <c r="C672" s="36" t="s">
        <v>625</v>
      </c>
      <c r="D672" s="32">
        <v>42543</v>
      </c>
    </row>
    <row r="673" spans="1:4" x14ac:dyDescent="0.25">
      <c r="A673" s="3" t="s">
        <v>43</v>
      </c>
      <c r="B673" s="35">
        <v>162592.20000000001</v>
      </c>
      <c r="C673" s="4" t="s">
        <v>337</v>
      </c>
      <c r="D673" s="2">
        <v>42549</v>
      </c>
    </row>
    <row r="674" spans="1:4" x14ac:dyDescent="0.25">
      <c r="A674" s="59" t="s">
        <v>46</v>
      </c>
      <c r="B674" s="35">
        <v>26874.5</v>
      </c>
      <c r="C674" s="4" t="s">
        <v>339</v>
      </c>
      <c r="D674" s="2">
        <v>42549</v>
      </c>
    </row>
    <row r="675" spans="1:4" x14ac:dyDescent="0.25">
      <c r="A675" s="59" t="s">
        <v>46</v>
      </c>
      <c r="B675" s="35">
        <v>33630</v>
      </c>
      <c r="C675" s="4" t="s">
        <v>335</v>
      </c>
      <c r="D675" s="2">
        <v>42550</v>
      </c>
    </row>
    <row r="676" spans="1:4" x14ac:dyDescent="0.25">
      <c r="A676" s="36" t="s">
        <v>1119</v>
      </c>
      <c r="B676" s="35">
        <v>2117800.2999999998</v>
      </c>
      <c r="C676" s="4" t="s">
        <v>231</v>
      </c>
      <c r="D676" s="2">
        <v>42556</v>
      </c>
    </row>
    <row r="677" spans="1:4" x14ac:dyDescent="0.25">
      <c r="A677" s="59" t="s">
        <v>46</v>
      </c>
      <c r="B677" s="35">
        <v>29205</v>
      </c>
      <c r="C677" s="35" t="s">
        <v>105</v>
      </c>
      <c r="D677" s="9">
        <v>42549</v>
      </c>
    </row>
    <row r="678" spans="1:4" x14ac:dyDescent="0.25">
      <c r="A678" s="36" t="s">
        <v>466</v>
      </c>
      <c r="B678" s="35">
        <v>60000</v>
      </c>
      <c r="C678" s="4" t="s">
        <v>467</v>
      </c>
      <c r="D678" s="2">
        <v>42586</v>
      </c>
    </row>
    <row r="679" spans="1:4" x14ac:dyDescent="0.25">
      <c r="A679" s="36" t="s">
        <v>503</v>
      </c>
      <c r="B679" s="35">
        <v>6419200</v>
      </c>
      <c r="C679" s="4" t="s">
        <v>504</v>
      </c>
      <c r="D679" s="2" t="s">
        <v>505</v>
      </c>
    </row>
    <row r="680" spans="1:4" x14ac:dyDescent="0.25">
      <c r="A680" s="36" t="s">
        <v>541</v>
      </c>
      <c r="B680" s="12">
        <v>6324800</v>
      </c>
      <c r="C680" s="36" t="s">
        <v>542</v>
      </c>
      <c r="D680" s="32">
        <v>42611</v>
      </c>
    </row>
    <row r="681" spans="1:4" x14ac:dyDescent="0.25">
      <c r="A681" s="61" t="s">
        <v>558</v>
      </c>
      <c r="B681" s="12">
        <v>80000</v>
      </c>
      <c r="C681" s="36" t="s">
        <v>559</v>
      </c>
      <c r="D681" s="32">
        <v>42608</v>
      </c>
    </row>
    <row r="682" spans="1:4" x14ac:dyDescent="0.25">
      <c r="A682" s="52"/>
      <c r="B682" s="52"/>
      <c r="C682" s="52"/>
      <c r="D682" s="53"/>
    </row>
    <row r="683" spans="1:4" ht="30" x14ac:dyDescent="0.25">
      <c r="A683" s="45" t="s">
        <v>1124</v>
      </c>
      <c r="B683" s="46">
        <f>SUM(B684:B684)</f>
        <v>635618.80000000005</v>
      </c>
      <c r="C683" s="56"/>
      <c r="D683" s="55"/>
    </row>
    <row r="684" spans="1:4" x14ac:dyDescent="0.25">
      <c r="A684" s="36" t="s">
        <v>244</v>
      </c>
      <c r="B684" s="35">
        <v>635618.80000000005</v>
      </c>
      <c r="C684" s="35" t="s">
        <v>33</v>
      </c>
      <c r="D684" s="2">
        <v>42510</v>
      </c>
    </row>
    <row r="685" spans="1:4" x14ac:dyDescent="0.25">
      <c r="A685" s="36"/>
      <c r="B685" s="35"/>
      <c r="C685" s="35"/>
      <c r="D685" s="2"/>
    </row>
    <row r="686" spans="1:4" x14ac:dyDescent="0.25">
      <c r="A686" s="45" t="s">
        <v>25</v>
      </c>
      <c r="B686" s="46">
        <f>SUM(B687:B718)</f>
        <v>25337416.48</v>
      </c>
      <c r="C686" s="56"/>
      <c r="D686" s="55"/>
    </row>
    <row r="687" spans="1:4" ht="30" x14ac:dyDescent="0.25">
      <c r="A687" s="3" t="s">
        <v>166</v>
      </c>
      <c r="B687" s="35">
        <v>298954</v>
      </c>
      <c r="C687" s="35" t="s">
        <v>959</v>
      </c>
      <c r="D687" s="9">
        <v>42082</v>
      </c>
    </row>
    <row r="688" spans="1:4" x14ac:dyDescent="0.25">
      <c r="A688" s="15" t="s">
        <v>1120</v>
      </c>
      <c r="B688" s="23">
        <v>1185067</v>
      </c>
      <c r="C688" s="16" t="s">
        <v>98</v>
      </c>
      <c r="D688" s="6">
        <v>42240</v>
      </c>
    </row>
    <row r="689" spans="1:7" x14ac:dyDescent="0.25">
      <c r="A689" s="3" t="s">
        <v>164</v>
      </c>
      <c r="B689" s="35">
        <v>318010</v>
      </c>
      <c r="C689" s="35" t="s">
        <v>165</v>
      </c>
      <c r="D689" s="9">
        <v>42290</v>
      </c>
    </row>
    <row r="690" spans="1:7" x14ac:dyDescent="0.25">
      <c r="A690" s="3" t="s">
        <v>130</v>
      </c>
      <c r="B690" s="35">
        <v>1578121.38</v>
      </c>
      <c r="C690" s="35" t="s">
        <v>131</v>
      </c>
      <c r="D690" s="9">
        <v>42340</v>
      </c>
    </row>
    <row r="691" spans="1:7" ht="30" x14ac:dyDescent="0.25">
      <c r="A691" s="3" t="s">
        <v>1121</v>
      </c>
      <c r="B691" s="35">
        <v>156428.51999999999</v>
      </c>
      <c r="C691" s="35" t="s">
        <v>128</v>
      </c>
      <c r="D691" s="9">
        <v>42341</v>
      </c>
    </row>
    <row r="692" spans="1:7" x14ac:dyDescent="0.25">
      <c r="A692" s="3" t="s">
        <v>86</v>
      </c>
      <c r="B692" s="35">
        <v>200600</v>
      </c>
      <c r="C692" s="35" t="s">
        <v>135</v>
      </c>
      <c r="D692" s="9">
        <v>42345</v>
      </c>
    </row>
    <row r="693" spans="1:7" x14ac:dyDescent="0.25">
      <c r="A693" s="3" t="s">
        <v>151</v>
      </c>
      <c r="B693" s="35">
        <v>1180000</v>
      </c>
      <c r="C693" s="35" t="s">
        <v>27</v>
      </c>
      <c r="D693" s="9">
        <v>42352</v>
      </c>
    </row>
    <row r="694" spans="1:7" x14ac:dyDescent="0.25">
      <c r="A694" s="3" t="s">
        <v>1084</v>
      </c>
      <c r="B694" s="35">
        <v>539850</v>
      </c>
      <c r="C694" s="35" t="s">
        <v>33</v>
      </c>
      <c r="D694" s="9">
        <v>42423</v>
      </c>
    </row>
    <row r="695" spans="1:7" ht="30" x14ac:dyDescent="0.25">
      <c r="A695" s="3" t="s">
        <v>1114</v>
      </c>
      <c r="B695" s="35">
        <v>472000</v>
      </c>
      <c r="C695" s="35" t="s">
        <v>274</v>
      </c>
      <c r="D695" s="9">
        <v>42527</v>
      </c>
    </row>
    <row r="696" spans="1:7" s="31" customFormat="1" x14ac:dyDescent="0.25">
      <c r="A696" s="36" t="s">
        <v>1122</v>
      </c>
      <c r="B696" s="35">
        <v>399784</v>
      </c>
      <c r="C696" s="35" t="s">
        <v>227</v>
      </c>
      <c r="D696" s="9">
        <v>42538</v>
      </c>
      <c r="E696"/>
      <c r="F696"/>
      <c r="G696"/>
    </row>
    <row r="697" spans="1:7" x14ac:dyDescent="0.25">
      <c r="A697" s="36" t="s">
        <v>258</v>
      </c>
      <c r="B697" s="35">
        <v>81774</v>
      </c>
      <c r="C697" s="35" t="s">
        <v>231</v>
      </c>
      <c r="D697" s="9">
        <v>42538</v>
      </c>
    </row>
    <row r="698" spans="1:7" x14ac:dyDescent="0.25">
      <c r="A698" s="36" t="s">
        <v>359</v>
      </c>
      <c r="B698" s="35">
        <v>94400</v>
      </c>
      <c r="C698" s="35" t="s">
        <v>369</v>
      </c>
      <c r="D698" s="9">
        <v>42542</v>
      </c>
      <c r="F698" s="31"/>
      <c r="G698" s="31"/>
    </row>
    <row r="699" spans="1:7" s="31" customFormat="1" x14ac:dyDescent="0.25">
      <c r="A699" s="36" t="s">
        <v>493</v>
      </c>
      <c r="B699" s="35">
        <v>1036040</v>
      </c>
      <c r="C699" s="35" t="s">
        <v>494</v>
      </c>
      <c r="D699" s="9">
        <v>42601</v>
      </c>
      <c r="F699"/>
      <c r="G699"/>
    </row>
    <row r="700" spans="1:7" x14ac:dyDescent="0.25">
      <c r="A700" s="61" t="s">
        <v>976</v>
      </c>
      <c r="B700" s="35">
        <v>593540</v>
      </c>
      <c r="C700" s="35" t="s">
        <v>557</v>
      </c>
      <c r="D700" s="9">
        <v>42613</v>
      </c>
    </row>
    <row r="701" spans="1:7" x14ac:dyDescent="0.25">
      <c r="A701" s="36" t="s">
        <v>495</v>
      </c>
      <c r="B701" s="35">
        <v>8466222.0500000007</v>
      </c>
      <c r="C701" s="35" t="s">
        <v>496</v>
      </c>
      <c r="D701" s="9">
        <v>42592</v>
      </c>
      <c r="E701" s="31"/>
    </row>
    <row r="702" spans="1:7" x14ac:dyDescent="0.25">
      <c r="A702" s="36" t="s">
        <v>26</v>
      </c>
      <c r="B702" s="35">
        <v>461232.5</v>
      </c>
      <c r="C702" s="35" t="s">
        <v>565</v>
      </c>
      <c r="D702" s="9">
        <v>42608</v>
      </c>
    </row>
    <row r="703" spans="1:7" x14ac:dyDescent="0.25">
      <c r="A703" s="36" t="s">
        <v>958</v>
      </c>
      <c r="B703" s="35">
        <v>601800</v>
      </c>
      <c r="C703" s="35" t="s">
        <v>92</v>
      </c>
      <c r="D703" s="9">
        <v>42611</v>
      </c>
    </row>
    <row r="704" spans="1:7" ht="30" x14ac:dyDescent="0.25">
      <c r="A704" s="36" t="s">
        <v>1125</v>
      </c>
      <c r="B704" s="35">
        <v>118000</v>
      </c>
      <c r="C704" s="35" t="s">
        <v>829</v>
      </c>
      <c r="D704" s="9">
        <v>42550</v>
      </c>
    </row>
    <row r="705" spans="1:4" ht="30" x14ac:dyDescent="0.25">
      <c r="A705" s="36" t="s">
        <v>1125</v>
      </c>
      <c r="B705" s="35">
        <v>118000</v>
      </c>
      <c r="C705" s="35" t="s">
        <v>868</v>
      </c>
      <c r="D705" s="9">
        <v>42486</v>
      </c>
    </row>
    <row r="706" spans="1:4" ht="30" x14ac:dyDescent="0.25">
      <c r="A706" s="36" t="s">
        <v>1125</v>
      </c>
      <c r="B706" s="35">
        <v>118000</v>
      </c>
      <c r="C706" s="35" t="s">
        <v>607</v>
      </c>
      <c r="D706" s="9">
        <v>42604</v>
      </c>
    </row>
    <row r="707" spans="1:4" x14ac:dyDescent="0.25">
      <c r="A707" s="36" t="s">
        <v>618</v>
      </c>
      <c r="B707" s="35">
        <v>1170125</v>
      </c>
      <c r="C707" s="35" t="s">
        <v>619</v>
      </c>
      <c r="D707" s="9">
        <v>41890</v>
      </c>
    </row>
    <row r="708" spans="1:4" x14ac:dyDescent="0.25">
      <c r="A708" s="36" t="s">
        <v>623</v>
      </c>
      <c r="B708" s="35">
        <v>401200</v>
      </c>
      <c r="C708" s="35" t="s">
        <v>624</v>
      </c>
      <c r="D708" s="9">
        <v>42481</v>
      </c>
    </row>
    <row r="709" spans="1:4" x14ac:dyDescent="0.25">
      <c r="A709" s="36" t="s">
        <v>1126</v>
      </c>
      <c r="B709" s="35">
        <v>660800</v>
      </c>
      <c r="C709" s="35" t="s">
        <v>37</v>
      </c>
      <c r="D709" s="9">
        <v>42461</v>
      </c>
    </row>
    <row r="710" spans="1:4" x14ac:dyDescent="0.25">
      <c r="A710" s="36" t="s">
        <v>679</v>
      </c>
      <c r="B710" s="35">
        <v>265502.83</v>
      </c>
      <c r="C710" s="35" t="s">
        <v>680</v>
      </c>
      <c r="D710" s="9">
        <v>42622</v>
      </c>
    </row>
    <row r="711" spans="1:4" ht="45" x14ac:dyDescent="0.25">
      <c r="A711" s="36" t="s">
        <v>812</v>
      </c>
      <c r="B711" s="35">
        <f>14040*1.18</f>
        <v>16567.2</v>
      </c>
      <c r="C711" s="35" t="s">
        <v>813</v>
      </c>
      <c r="D711" s="32">
        <v>42629</v>
      </c>
    </row>
    <row r="712" spans="1:4" x14ac:dyDescent="0.25">
      <c r="A712" s="36" t="s">
        <v>704</v>
      </c>
      <c r="B712" s="35">
        <v>637908</v>
      </c>
      <c r="C712" s="35" t="s">
        <v>705</v>
      </c>
      <c r="D712" s="9">
        <v>42607</v>
      </c>
    </row>
    <row r="713" spans="1:4" x14ac:dyDescent="0.25">
      <c r="A713" s="36" t="s">
        <v>704</v>
      </c>
      <c r="B713" s="35">
        <v>2891000</v>
      </c>
      <c r="C713" s="35" t="s">
        <v>720</v>
      </c>
      <c r="D713" s="9">
        <v>42621</v>
      </c>
    </row>
    <row r="714" spans="1:4" x14ac:dyDescent="0.25">
      <c r="A714" s="36" t="s">
        <v>1107</v>
      </c>
      <c r="B714" s="35">
        <v>442700</v>
      </c>
      <c r="C714" s="35" t="s">
        <v>778</v>
      </c>
      <c r="D714" s="9">
        <v>42590</v>
      </c>
    </row>
    <row r="715" spans="1:4" s="31" customFormat="1" x14ac:dyDescent="0.25">
      <c r="A715" s="36" t="s">
        <v>1127</v>
      </c>
      <c r="B715" s="35">
        <v>432000</v>
      </c>
      <c r="C715" s="35" t="s">
        <v>973</v>
      </c>
      <c r="D715" s="9">
        <v>42586</v>
      </c>
    </row>
    <row r="716" spans="1:4" ht="30" x14ac:dyDescent="0.25">
      <c r="A716" s="36" t="s">
        <v>1125</v>
      </c>
      <c r="B716" s="35">
        <v>118000</v>
      </c>
      <c r="C716" s="35" t="s">
        <v>809</v>
      </c>
      <c r="D716" s="9">
        <v>42612</v>
      </c>
    </row>
    <row r="717" spans="1:4" x14ac:dyDescent="0.25">
      <c r="A717" s="36" t="s">
        <v>867</v>
      </c>
      <c r="B717" s="35">
        <v>147500</v>
      </c>
      <c r="C717" s="35" t="s">
        <v>37</v>
      </c>
      <c r="D717" s="9">
        <v>42325</v>
      </c>
    </row>
    <row r="718" spans="1:4" x14ac:dyDescent="0.25">
      <c r="A718" s="3" t="s">
        <v>1128</v>
      </c>
      <c r="B718" s="35">
        <v>136290</v>
      </c>
      <c r="C718" s="35" t="s">
        <v>408</v>
      </c>
      <c r="D718" s="9">
        <v>42569</v>
      </c>
    </row>
    <row r="719" spans="1:4" x14ac:dyDescent="0.25">
      <c r="A719" s="3"/>
      <c r="B719" s="35"/>
      <c r="C719" s="35"/>
      <c r="D719" s="9"/>
    </row>
    <row r="720" spans="1:4" x14ac:dyDescent="0.25">
      <c r="A720" s="45" t="s">
        <v>1174</v>
      </c>
      <c r="B720" s="46">
        <f>SUM(B721:B723)</f>
        <v>42001251.079999998</v>
      </c>
      <c r="C720" s="46"/>
      <c r="D720" s="55"/>
    </row>
    <row r="721" spans="1:4" ht="60" x14ac:dyDescent="0.25">
      <c r="A721" s="3" t="s">
        <v>1129</v>
      </c>
      <c r="B721" s="35">
        <v>29189906.050000001</v>
      </c>
      <c r="C721" s="35" t="s">
        <v>647</v>
      </c>
      <c r="D721" s="9">
        <v>42577</v>
      </c>
    </row>
    <row r="722" spans="1:4" ht="60" x14ac:dyDescent="0.25">
      <c r="A722" s="3" t="s">
        <v>1129</v>
      </c>
      <c r="B722" s="35">
        <v>12811345.029999999</v>
      </c>
      <c r="C722" s="35" t="s">
        <v>647</v>
      </c>
      <c r="D722" s="9">
        <v>42577</v>
      </c>
    </row>
    <row r="723" spans="1:4" x14ac:dyDescent="0.25">
      <c r="A723" s="3"/>
      <c r="B723" s="35"/>
      <c r="C723" s="35"/>
      <c r="D723" s="9"/>
    </row>
    <row r="724" spans="1:4" x14ac:dyDescent="0.25">
      <c r="A724" s="45" t="s">
        <v>5</v>
      </c>
      <c r="B724" s="46">
        <f>SUM(B725:B890)</f>
        <v>15600564.864000002</v>
      </c>
      <c r="C724" s="46"/>
      <c r="D724" s="55"/>
    </row>
    <row r="725" spans="1:4" ht="30" x14ac:dyDescent="0.25">
      <c r="A725" s="36" t="s">
        <v>57</v>
      </c>
      <c r="B725" s="12">
        <f>53700*1.18</f>
        <v>63366</v>
      </c>
      <c r="C725" s="35" t="s">
        <v>838</v>
      </c>
      <c r="D725" s="10">
        <v>41672</v>
      </c>
    </row>
    <row r="726" spans="1:4" ht="30" x14ac:dyDescent="0.25">
      <c r="A726" s="18" t="s">
        <v>49</v>
      </c>
      <c r="B726" s="35">
        <v>17400</v>
      </c>
      <c r="C726" s="16" t="s">
        <v>836</v>
      </c>
      <c r="D726" s="17">
        <v>42152</v>
      </c>
    </row>
    <row r="727" spans="1:4" x14ac:dyDescent="0.25">
      <c r="A727" s="18" t="s">
        <v>49</v>
      </c>
      <c r="B727" s="35">
        <v>26373</v>
      </c>
      <c r="C727" s="16" t="s">
        <v>509</v>
      </c>
      <c r="D727" s="17">
        <v>42091</v>
      </c>
    </row>
    <row r="728" spans="1:4" x14ac:dyDescent="0.25">
      <c r="A728" s="18" t="s">
        <v>49</v>
      </c>
      <c r="B728" s="12">
        <f>250000*1.18</f>
        <v>295000</v>
      </c>
      <c r="C728" s="35" t="s">
        <v>884</v>
      </c>
      <c r="D728" s="10">
        <v>42166</v>
      </c>
    </row>
    <row r="729" spans="1:4" ht="30" x14ac:dyDescent="0.25">
      <c r="A729" s="18" t="s">
        <v>49</v>
      </c>
      <c r="B729" s="12">
        <v>44132</v>
      </c>
      <c r="C729" s="36" t="s">
        <v>904</v>
      </c>
      <c r="D729" s="32">
        <v>42234</v>
      </c>
    </row>
    <row r="730" spans="1:4" x14ac:dyDescent="0.25">
      <c r="A730" s="8" t="s">
        <v>534</v>
      </c>
      <c r="B730" s="35">
        <v>176056</v>
      </c>
      <c r="C730" s="16" t="s">
        <v>40</v>
      </c>
      <c r="D730" s="17">
        <v>42237</v>
      </c>
    </row>
    <row r="731" spans="1:4" x14ac:dyDescent="0.25">
      <c r="A731" s="18" t="s">
        <v>49</v>
      </c>
      <c r="B731" s="35">
        <f>26000*1.18</f>
        <v>30680</v>
      </c>
      <c r="C731" s="16" t="s">
        <v>881</v>
      </c>
      <c r="D731" s="17">
        <v>42242</v>
      </c>
    </row>
    <row r="732" spans="1:4" ht="30" x14ac:dyDescent="0.25">
      <c r="A732" s="18" t="s">
        <v>1081</v>
      </c>
      <c r="B732" s="35">
        <v>490880</v>
      </c>
      <c r="C732" s="16" t="s">
        <v>92</v>
      </c>
      <c r="D732" s="17">
        <v>42306</v>
      </c>
    </row>
    <row r="733" spans="1:4" ht="30" x14ac:dyDescent="0.25">
      <c r="A733" s="18" t="s">
        <v>116</v>
      </c>
      <c r="B733" s="35">
        <v>85910</v>
      </c>
      <c r="C733" s="16" t="s">
        <v>896</v>
      </c>
      <c r="D733" s="17">
        <v>42306</v>
      </c>
    </row>
    <row r="734" spans="1:4" x14ac:dyDescent="0.25">
      <c r="A734" s="18" t="s">
        <v>49</v>
      </c>
      <c r="B734" s="35">
        <v>67330.8</v>
      </c>
      <c r="C734" s="16" t="s">
        <v>118</v>
      </c>
      <c r="D734" s="17">
        <v>42321</v>
      </c>
    </row>
    <row r="735" spans="1:4" ht="30" x14ac:dyDescent="0.25">
      <c r="A735" s="18" t="s">
        <v>969</v>
      </c>
      <c r="B735" s="35">
        <v>12294.8</v>
      </c>
      <c r="C735" s="16" t="s">
        <v>919</v>
      </c>
      <c r="D735" s="17">
        <v>42321</v>
      </c>
    </row>
    <row r="736" spans="1:4" ht="30" x14ac:dyDescent="0.25">
      <c r="A736" s="18" t="s">
        <v>969</v>
      </c>
      <c r="B736" s="35">
        <v>24780</v>
      </c>
      <c r="C736" s="16" t="s">
        <v>901</v>
      </c>
      <c r="D736" s="17">
        <v>42325</v>
      </c>
    </row>
    <row r="737" spans="1:4" ht="30" x14ac:dyDescent="0.25">
      <c r="A737" s="18" t="s">
        <v>969</v>
      </c>
      <c r="B737" s="35">
        <v>25443.16</v>
      </c>
      <c r="C737" s="16" t="s">
        <v>899</v>
      </c>
      <c r="D737" s="60" t="s">
        <v>1042</v>
      </c>
    </row>
    <row r="738" spans="1:4" x14ac:dyDescent="0.25">
      <c r="A738" s="3" t="s">
        <v>43</v>
      </c>
      <c r="B738" s="35">
        <v>246856</v>
      </c>
      <c r="C738" s="16" t="s">
        <v>329</v>
      </c>
      <c r="D738" s="17">
        <v>42326</v>
      </c>
    </row>
    <row r="739" spans="1:4" x14ac:dyDescent="0.25">
      <c r="A739" s="3" t="s">
        <v>43</v>
      </c>
      <c r="B739" s="12">
        <v>33276</v>
      </c>
      <c r="C739" s="35" t="s">
        <v>145</v>
      </c>
      <c r="D739" s="10">
        <v>42326</v>
      </c>
    </row>
    <row r="740" spans="1:4" ht="45" x14ac:dyDescent="0.25">
      <c r="A740" s="8" t="s">
        <v>364</v>
      </c>
      <c r="B740" s="12">
        <v>9522.6</v>
      </c>
      <c r="C740" s="35" t="s">
        <v>800</v>
      </c>
      <c r="D740" s="10">
        <v>42620</v>
      </c>
    </row>
    <row r="741" spans="1:4" x14ac:dyDescent="0.25">
      <c r="A741" s="3" t="s">
        <v>1066</v>
      </c>
      <c r="B741" s="35">
        <v>22538</v>
      </c>
      <c r="C741" s="35" t="s">
        <v>179</v>
      </c>
      <c r="D741" s="9">
        <v>42405</v>
      </c>
    </row>
    <row r="742" spans="1:4" x14ac:dyDescent="0.25">
      <c r="A742" s="36" t="s">
        <v>1073</v>
      </c>
      <c r="B742" s="12">
        <v>89621</v>
      </c>
      <c r="C742" s="35" t="s">
        <v>109</v>
      </c>
      <c r="D742" s="10">
        <v>42410</v>
      </c>
    </row>
    <row r="743" spans="1:4" ht="30" x14ac:dyDescent="0.25">
      <c r="A743" s="36" t="s">
        <v>840</v>
      </c>
      <c r="B743" s="35">
        <f>270022.8*1.18</f>
        <v>318626.90399999998</v>
      </c>
      <c r="C743" s="35" t="s">
        <v>841</v>
      </c>
      <c r="D743" s="9">
        <v>42417</v>
      </c>
    </row>
    <row r="744" spans="1:4" ht="30" x14ac:dyDescent="0.25">
      <c r="A744" s="18" t="s">
        <v>969</v>
      </c>
      <c r="B744" s="12">
        <v>27258</v>
      </c>
      <c r="C744" s="35" t="s">
        <v>924</v>
      </c>
      <c r="D744" s="10">
        <v>42419</v>
      </c>
    </row>
    <row r="745" spans="1:4" ht="30" x14ac:dyDescent="0.25">
      <c r="A745" s="18" t="s">
        <v>969</v>
      </c>
      <c r="B745" s="12">
        <f>25550*1.18</f>
        <v>30149</v>
      </c>
      <c r="C745" s="35" t="s">
        <v>918</v>
      </c>
      <c r="D745" s="10">
        <v>42431</v>
      </c>
    </row>
    <row r="746" spans="1:4" x14ac:dyDescent="0.25">
      <c r="A746" s="59" t="s">
        <v>46</v>
      </c>
      <c r="B746" s="12">
        <f>9900*1.18</f>
        <v>11682</v>
      </c>
      <c r="C746" s="35" t="s">
        <v>183</v>
      </c>
      <c r="D746" s="10">
        <v>42431</v>
      </c>
    </row>
    <row r="747" spans="1:4" ht="45" x14ac:dyDescent="0.25">
      <c r="A747" s="59" t="s">
        <v>46</v>
      </c>
      <c r="B747" s="35">
        <v>237357</v>
      </c>
      <c r="C747" s="16" t="s">
        <v>738</v>
      </c>
      <c r="D747" s="17">
        <v>42646</v>
      </c>
    </row>
    <row r="748" spans="1:4" ht="45" x14ac:dyDescent="0.25">
      <c r="A748" s="59" t="s">
        <v>46</v>
      </c>
      <c r="B748" s="12">
        <v>29500</v>
      </c>
      <c r="C748" s="35" t="s">
        <v>740</v>
      </c>
      <c r="D748" s="10">
        <v>42432</v>
      </c>
    </row>
    <row r="749" spans="1:4" ht="30" x14ac:dyDescent="0.25">
      <c r="A749" s="18" t="s">
        <v>49</v>
      </c>
      <c r="B749" s="12">
        <f>56525*1.18</f>
        <v>66699.5</v>
      </c>
      <c r="C749" s="35" t="s">
        <v>880</v>
      </c>
      <c r="D749" s="10">
        <v>42432</v>
      </c>
    </row>
    <row r="750" spans="1:4" x14ac:dyDescent="0.25">
      <c r="A750" s="8" t="s">
        <v>840</v>
      </c>
      <c r="B750" s="35">
        <v>130000.33</v>
      </c>
      <c r="C750" s="16" t="s">
        <v>892</v>
      </c>
      <c r="D750" s="17">
        <v>42433</v>
      </c>
    </row>
    <row r="751" spans="1:4" ht="30" x14ac:dyDescent="0.25">
      <c r="A751" s="18" t="s">
        <v>49</v>
      </c>
      <c r="B751" s="12">
        <f>337100*1.18</f>
        <v>397778</v>
      </c>
      <c r="C751" s="35" t="s">
        <v>879</v>
      </c>
      <c r="D751" s="10">
        <v>42436</v>
      </c>
    </row>
    <row r="752" spans="1:4" ht="45" x14ac:dyDescent="0.25">
      <c r="A752" s="36" t="s">
        <v>207</v>
      </c>
      <c r="B752" s="12">
        <v>44462.400000000001</v>
      </c>
      <c r="C752" s="35" t="s">
        <v>663</v>
      </c>
      <c r="D752" s="10">
        <v>42437</v>
      </c>
    </row>
    <row r="753" spans="1:4" ht="45" x14ac:dyDescent="0.25">
      <c r="A753" s="36" t="s">
        <v>152</v>
      </c>
      <c r="B753" s="35">
        <v>30308.3</v>
      </c>
      <c r="C753" s="35" t="s">
        <v>728</v>
      </c>
      <c r="D753" s="2">
        <v>42622</v>
      </c>
    </row>
    <row r="754" spans="1:4" ht="45" x14ac:dyDescent="0.25">
      <c r="A754" s="59" t="s">
        <v>46</v>
      </c>
      <c r="B754" s="35">
        <v>16225</v>
      </c>
      <c r="C754" s="35" t="s">
        <v>764</v>
      </c>
      <c r="D754" s="2">
        <v>42643</v>
      </c>
    </row>
    <row r="755" spans="1:4" ht="45" x14ac:dyDescent="0.25">
      <c r="A755" s="3" t="s">
        <v>43</v>
      </c>
      <c r="B755" s="12">
        <f>72261.9*1.18</f>
        <v>85269.041999999987</v>
      </c>
      <c r="C755" s="35" t="s">
        <v>834</v>
      </c>
      <c r="D755" s="10">
        <v>42444</v>
      </c>
    </row>
    <row r="756" spans="1:4" ht="45" x14ac:dyDescent="0.25">
      <c r="A756" s="3" t="s">
        <v>43</v>
      </c>
      <c r="B756" s="12">
        <v>194499.4</v>
      </c>
      <c r="C756" s="35" t="s">
        <v>766</v>
      </c>
      <c r="D756" s="10">
        <v>42521</v>
      </c>
    </row>
    <row r="757" spans="1:4" ht="30" x14ac:dyDescent="0.25">
      <c r="A757" s="59" t="s">
        <v>46</v>
      </c>
      <c r="B757" s="12">
        <v>55165</v>
      </c>
      <c r="C757" s="35" t="s">
        <v>911</v>
      </c>
      <c r="D757" s="10">
        <v>42444</v>
      </c>
    </row>
    <row r="758" spans="1:4" ht="45" x14ac:dyDescent="0.25">
      <c r="A758" s="59" t="s">
        <v>46</v>
      </c>
      <c r="B758" s="35">
        <v>53690</v>
      </c>
      <c r="C758" s="35" t="s">
        <v>737</v>
      </c>
      <c r="D758" s="2">
        <v>42643</v>
      </c>
    </row>
    <row r="759" spans="1:4" ht="30" x14ac:dyDescent="0.25">
      <c r="A759" s="59" t="s">
        <v>46</v>
      </c>
      <c r="B759" s="35">
        <f>16500*1.18</f>
        <v>19470</v>
      </c>
      <c r="C759" s="35" t="s">
        <v>941</v>
      </c>
      <c r="D759" s="2">
        <v>42650</v>
      </c>
    </row>
    <row r="760" spans="1:4" ht="30" x14ac:dyDescent="0.25">
      <c r="A760" s="59" t="s">
        <v>46</v>
      </c>
      <c r="B760" s="12">
        <v>19470</v>
      </c>
      <c r="C760" s="35" t="s">
        <v>890</v>
      </c>
      <c r="D760" s="10">
        <v>42450</v>
      </c>
    </row>
    <row r="761" spans="1:4" ht="45" x14ac:dyDescent="0.25">
      <c r="A761" s="59" t="s">
        <v>46</v>
      </c>
      <c r="B761" s="35">
        <v>23806.5</v>
      </c>
      <c r="C761" s="16" t="s">
        <v>719</v>
      </c>
      <c r="D761" s="17">
        <v>42643</v>
      </c>
    </row>
    <row r="762" spans="1:4" x14ac:dyDescent="0.25">
      <c r="A762" s="18" t="s">
        <v>969</v>
      </c>
      <c r="B762" s="35">
        <v>46020</v>
      </c>
      <c r="C762" s="4" t="s">
        <v>101</v>
      </c>
      <c r="D762" s="2">
        <v>42465</v>
      </c>
    </row>
    <row r="763" spans="1:4" ht="30" x14ac:dyDescent="0.25">
      <c r="A763" s="59" t="s">
        <v>46</v>
      </c>
      <c r="B763" s="12">
        <v>19470</v>
      </c>
      <c r="C763" s="35" t="s">
        <v>912</v>
      </c>
      <c r="D763" s="10">
        <v>42643</v>
      </c>
    </row>
    <row r="764" spans="1:4" x14ac:dyDescent="0.25">
      <c r="A764" s="59" t="s">
        <v>46</v>
      </c>
      <c r="B764" s="12">
        <f>16500*1.18</f>
        <v>19470</v>
      </c>
      <c r="C764" s="35" t="s">
        <v>210</v>
      </c>
      <c r="D764" s="10">
        <v>42468</v>
      </c>
    </row>
    <row r="765" spans="1:4" ht="30" x14ac:dyDescent="0.25">
      <c r="A765" s="18" t="s">
        <v>969</v>
      </c>
      <c r="B765" s="35">
        <f>91875*1.18</f>
        <v>108412.5</v>
      </c>
      <c r="C765" s="4" t="s">
        <v>917</v>
      </c>
      <c r="D765" s="2">
        <v>42523</v>
      </c>
    </row>
    <row r="766" spans="1:4" ht="30" x14ac:dyDescent="0.25">
      <c r="A766" s="36" t="s">
        <v>152</v>
      </c>
      <c r="B766" s="12">
        <v>26160.6</v>
      </c>
      <c r="C766" s="35" t="s">
        <v>872</v>
      </c>
      <c r="D766" s="10">
        <v>42472</v>
      </c>
    </row>
    <row r="767" spans="1:4" ht="45" x14ac:dyDescent="0.25">
      <c r="A767" s="36" t="s">
        <v>152</v>
      </c>
      <c r="B767" s="35">
        <v>7422.2</v>
      </c>
      <c r="C767" s="35" t="s">
        <v>729</v>
      </c>
      <c r="D767" s="2">
        <v>42622</v>
      </c>
    </row>
    <row r="768" spans="1:4" ht="30" x14ac:dyDescent="0.25">
      <c r="A768" s="36" t="s">
        <v>1072</v>
      </c>
      <c r="B768" s="12">
        <f>24600*1.18</f>
        <v>29028</v>
      </c>
      <c r="C768" s="35" t="s">
        <v>845</v>
      </c>
      <c r="D768" s="10">
        <v>42473</v>
      </c>
    </row>
    <row r="769" spans="1:4" ht="45" x14ac:dyDescent="0.25">
      <c r="A769" s="36" t="s">
        <v>152</v>
      </c>
      <c r="B769" s="35">
        <v>25387.7</v>
      </c>
      <c r="C769" s="35" t="s">
        <v>730</v>
      </c>
      <c r="D769" s="2">
        <v>42473</v>
      </c>
    </row>
    <row r="770" spans="1:4" ht="30" x14ac:dyDescent="0.25">
      <c r="A770" s="59" t="s">
        <v>46</v>
      </c>
      <c r="B770" s="12">
        <f>16500*1.18</f>
        <v>19470</v>
      </c>
      <c r="C770" s="35" t="s">
        <v>894</v>
      </c>
      <c r="D770" s="10">
        <v>42478</v>
      </c>
    </row>
    <row r="771" spans="1:4" ht="45" x14ac:dyDescent="0.25">
      <c r="A771" s="59" t="s">
        <v>46</v>
      </c>
      <c r="B771" s="12">
        <v>115946.8</v>
      </c>
      <c r="C771" s="35" t="s">
        <v>770</v>
      </c>
      <c r="D771" s="10">
        <v>42479</v>
      </c>
    </row>
    <row r="772" spans="1:4" x14ac:dyDescent="0.25">
      <c r="A772" s="36" t="s">
        <v>152</v>
      </c>
      <c r="B772" s="12">
        <v>49147</v>
      </c>
      <c r="C772" s="36" t="s">
        <v>221</v>
      </c>
      <c r="D772" s="32">
        <v>42419</v>
      </c>
    </row>
    <row r="773" spans="1:4" x14ac:dyDescent="0.25">
      <c r="A773" s="18" t="s">
        <v>969</v>
      </c>
      <c r="B773" s="35">
        <f>23800*1.18</f>
        <v>28084</v>
      </c>
      <c r="C773" s="16" t="s">
        <v>920</v>
      </c>
      <c r="D773" s="17">
        <v>42548</v>
      </c>
    </row>
    <row r="774" spans="1:4" ht="30" x14ac:dyDescent="0.25">
      <c r="A774" s="59" t="s">
        <v>46</v>
      </c>
      <c r="B774" s="12">
        <v>236000</v>
      </c>
      <c r="C774" s="36" t="s">
        <v>888</v>
      </c>
      <c r="D774" s="10">
        <v>42487</v>
      </c>
    </row>
    <row r="775" spans="1:4" ht="30" x14ac:dyDescent="0.25">
      <c r="A775" s="36" t="s">
        <v>1072</v>
      </c>
      <c r="B775" s="35">
        <f>32500*1.18</f>
        <v>38350</v>
      </c>
      <c r="C775" s="16" t="s">
        <v>844</v>
      </c>
      <c r="D775" s="17">
        <v>42488</v>
      </c>
    </row>
    <row r="776" spans="1:4" ht="30" x14ac:dyDescent="0.25">
      <c r="A776" s="36" t="s">
        <v>1053</v>
      </c>
      <c r="B776" s="35">
        <f>19100*1.18</f>
        <v>22538</v>
      </c>
      <c r="C776" s="35" t="s">
        <v>837</v>
      </c>
      <c r="D776" s="2">
        <v>42493</v>
      </c>
    </row>
    <row r="777" spans="1:4" ht="30" x14ac:dyDescent="0.25">
      <c r="A777" s="59" t="s">
        <v>46</v>
      </c>
      <c r="B777" s="12">
        <v>19470</v>
      </c>
      <c r="C777" s="35" t="s">
        <v>910</v>
      </c>
      <c r="D777" s="10">
        <v>42643</v>
      </c>
    </row>
    <row r="778" spans="1:4" x14ac:dyDescent="0.25">
      <c r="A778" s="8" t="s">
        <v>893</v>
      </c>
      <c r="B778" s="35">
        <v>75048</v>
      </c>
      <c r="C778" s="16" t="s">
        <v>809</v>
      </c>
      <c r="D778" s="17">
        <v>42496</v>
      </c>
    </row>
    <row r="779" spans="1:4" ht="30" x14ac:dyDescent="0.25">
      <c r="A779" s="36" t="s">
        <v>1072</v>
      </c>
      <c r="B779" s="35">
        <v>23550</v>
      </c>
      <c r="C779" s="16" t="s">
        <v>843</v>
      </c>
      <c r="D779" s="17">
        <v>42423</v>
      </c>
    </row>
    <row r="780" spans="1:4" ht="30" x14ac:dyDescent="0.25">
      <c r="A780" s="3" t="s">
        <v>1083</v>
      </c>
      <c r="B780" s="35">
        <f>18000*1.18</f>
        <v>21240</v>
      </c>
      <c r="C780" s="35" t="s">
        <v>885</v>
      </c>
      <c r="D780" s="2">
        <v>42501</v>
      </c>
    </row>
    <row r="781" spans="1:4" ht="30" x14ac:dyDescent="0.25">
      <c r="A781" s="18" t="s">
        <v>969</v>
      </c>
      <c r="B781" s="12">
        <f>22390*1.18</f>
        <v>26420.199999999997</v>
      </c>
      <c r="C781" s="35" t="s">
        <v>922</v>
      </c>
      <c r="D781" s="10">
        <v>42510</v>
      </c>
    </row>
    <row r="782" spans="1:4" x14ac:dyDescent="0.25">
      <c r="A782" s="18" t="s">
        <v>969</v>
      </c>
      <c r="B782" s="12">
        <f>25220*1.18</f>
        <v>29759.599999999999</v>
      </c>
      <c r="C782" s="35" t="s">
        <v>176</v>
      </c>
      <c r="D782" s="10">
        <v>42510</v>
      </c>
    </row>
    <row r="783" spans="1:4" x14ac:dyDescent="0.25">
      <c r="A783" s="18" t="s">
        <v>969</v>
      </c>
      <c r="B783" s="12">
        <f>23130*1.18</f>
        <v>27293.399999999998</v>
      </c>
      <c r="C783" s="35" t="s">
        <v>185</v>
      </c>
      <c r="D783" s="10">
        <v>42510</v>
      </c>
    </row>
    <row r="784" spans="1:4" ht="45" x14ac:dyDescent="0.25">
      <c r="A784" s="36" t="s">
        <v>1073</v>
      </c>
      <c r="B784" s="35">
        <f>2700*1.18</f>
        <v>3186</v>
      </c>
      <c r="C784" s="35" t="s">
        <v>751</v>
      </c>
      <c r="D784" s="2">
        <v>42513</v>
      </c>
    </row>
    <row r="785" spans="1:7" x14ac:dyDescent="0.25">
      <c r="A785" s="18" t="s">
        <v>969</v>
      </c>
      <c r="B785" s="35">
        <f>26425*1.18</f>
        <v>31181.5</v>
      </c>
      <c r="C785" s="4" t="s">
        <v>261</v>
      </c>
      <c r="D785" s="2">
        <v>42520</v>
      </c>
    </row>
    <row r="786" spans="1:7" x14ac:dyDescent="0.25">
      <c r="A786" s="36" t="s">
        <v>1073</v>
      </c>
      <c r="B786" s="12">
        <f>29750*1.18</f>
        <v>35105</v>
      </c>
      <c r="C786" s="35" t="s">
        <v>883</v>
      </c>
      <c r="D786" s="10">
        <v>42527</v>
      </c>
    </row>
    <row r="787" spans="1:7" ht="30" x14ac:dyDescent="0.25">
      <c r="A787" s="18" t="s">
        <v>969</v>
      </c>
      <c r="B787" s="12">
        <f>20600*1.18</f>
        <v>24308</v>
      </c>
      <c r="C787" s="35" t="s">
        <v>921</v>
      </c>
      <c r="D787" s="10">
        <v>42528</v>
      </c>
    </row>
    <row r="788" spans="1:7" ht="45" x14ac:dyDescent="0.25">
      <c r="A788" s="3" t="s">
        <v>1074</v>
      </c>
      <c r="B788" s="12">
        <f>59600*1.18</f>
        <v>70328</v>
      </c>
      <c r="C788" s="35" t="s">
        <v>935</v>
      </c>
      <c r="D788" s="10">
        <v>42542</v>
      </c>
    </row>
    <row r="789" spans="1:7" ht="30" x14ac:dyDescent="0.25">
      <c r="A789" s="3" t="s">
        <v>1074</v>
      </c>
      <c r="B789" s="35">
        <v>58026.5</v>
      </c>
      <c r="C789" s="4" t="s">
        <v>903</v>
      </c>
      <c r="D789" s="2">
        <v>42529</v>
      </c>
    </row>
    <row r="790" spans="1:7" x14ac:dyDescent="0.25">
      <c r="A790" s="59" t="s">
        <v>46</v>
      </c>
      <c r="B790" s="35">
        <v>60180</v>
      </c>
      <c r="C790" s="4" t="s">
        <v>268</v>
      </c>
      <c r="D790" s="2">
        <v>42534</v>
      </c>
    </row>
    <row r="791" spans="1:7" ht="30" x14ac:dyDescent="0.25">
      <c r="A791" s="3" t="s">
        <v>43</v>
      </c>
      <c r="B791" s="26">
        <v>10620</v>
      </c>
      <c r="C791" s="36" t="s">
        <v>898</v>
      </c>
      <c r="D791" s="32">
        <v>42536</v>
      </c>
    </row>
    <row r="792" spans="1:7" ht="30" x14ac:dyDescent="0.25">
      <c r="A792" s="36" t="s">
        <v>152</v>
      </c>
      <c r="B792" s="12">
        <v>41990.3</v>
      </c>
      <c r="C792" s="36" t="s">
        <v>871</v>
      </c>
      <c r="D792" s="32">
        <v>42536</v>
      </c>
    </row>
    <row r="793" spans="1:7" ht="45" x14ac:dyDescent="0.25">
      <c r="A793" s="36" t="s">
        <v>761</v>
      </c>
      <c r="B793" s="35">
        <f>33875*1.18</f>
        <v>39972.5</v>
      </c>
      <c r="C793" s="35" t="s">
        <v>657</v>
      </c>
      <c r="D793" s="2">
        <v>42537</v>
      </c>
    </row>
    <row r="794" spans="1:7" x14ac:dyDescent="0.25">
      <c r="A794" s="36" t="s">
        <v>1073</v>
      </c>
      <c r="B794" s="12">
        <f>15850*1.18</f>
        <v>18703</v>
      </c>
      <c r="C794" s="35" t="s">
        <v>882</v>
      </c>
      <c r="D794" s="10">
        <v>42537</v>
      </c>
    </row>
    <row r="795" spans="1:7" x14ac:dyDescent="0.25">
      <c r="A795" s="59" t="s">
        <v>46</v>
      </c>
      <c r="B795" s="35">
        <f>18750*1.18</f>
        <v>22125</v>
      </c>
      <c r="C795" s="35" t="s">
        <v>173</v>
      </c>
      <c r="D795" s="2">
        <v>42537</v>
      </c>
    </row>
    <row r="796" spans="1:7" x14ac:dyDescent="0.25">
      <c r="A796" s="36" t="s">
        <v>207</v>
      </c>
      <c r="B796" s="26">
        <v>183490</v>
      </c>
      <c r="C796" s="36" t="s">
        <v>283</v>
      </c>
      <c r="D796" s="32">
        <v>42538</v>
      </c>
    </row>
    <row r="797" spans="1:7" x14ac:dyDescent="0.25">
      <c r="A797" s="3" t="s">
        <v>1083</v>
      </c>
      <c r="B797" s="35">
        <v>51872.800000000003</v>
      </c>
      <c r="C797" s="16" t="s">
        <v>332</v>
      </c>
      <c r="D797" s="17">
        <v>42538</v>
      </c>
    </row>
    <row r="798" spans="1:7" ht="30" x14ac:dyDescent="0.25">
      <c r="A798" s="36" t="s">
        <v>761</v>
      </c>
      <c r="B798" s="35">
        <f>15600*1.18</f>
        <v>18408</v>
      </c>
      <c r="C798" s="16" t="s">
        <v>839</v>
      </c>
      <c r="D798" s="17">
        <v>42538</v>
      </c>
    </row>
    <row r="799" spans="1:7" ht="30" x14ac:dyDescent="0.25">
      <c r="A799" s="3" t="s">
        <v>1083</v>
      </c>
      <c r="B799" s="35">
        <f>26325*1.18</f>
        <v>31063.5</v>
      </c>
      <c r="C799" s="4" t="s">
        <v>938</v>
      </c>
      <c r="D799" s="17">
        <v>42541</v>
      </c>
    </row>
    <row r="800" spans="1:7" s="31" customFormat="1" ht="45" x14ac:dyDescent="0.25">
      <c r="A800" s="8" t="s">
        <v>364</v>
      </c>
      <c r="B800" s="35">
        <v>13463.8</v>
      </c>
      <c r="C800" s="16" t="s">
        <v>804</v>
      </c>
      <c r="D800" s="17">
        <v>42541</v>
      </c>
      <c r="E800"/>
      <c r="F800"/>
      <c r="G800"/>
    </row>
    <row r="801" spans="1:7" x14ac:dyDescent="0.25">
      <c r="A801" s="36" t="s">
        <v>367</v>
      </c>
      <c r="B801" s="35">
        <v>8077.1</v>
      </c>
      <c r="C801" s="4" t="s">
        <v>368</v>
      </c>
      <c r="D801" s="2">
        <v>42541</v>
      </c>
    </row>
    <row r="802" spans="1:7" ht="45" x14ac:dyDescent="0.25">
      <c r="A802" s="59" t="s">
        <v>46</v>
      </c>
      <c r="B802" s="35">
        <v>19470</v>
      </c>
      <c r="C802" s="35" t="s">
        <v>741</v>
      </c>
      <c r="D802" s="9">
        <v>42541</v>
      </c>
      <c r="F802" s="31"/>
      <c r="G802" s="31"/>
    </row>
    <row r="803" spans="1:7" ht="30" x14ac:dyDescent="0.25">
      <c r="A803" s="59" t="s">
        <v>46</v>
      </c>
      <c r="B803" s="35">
        <v>29736</v>
      </c>
      <c r="C803" s="16" t="s">
        <v>891</v>
      </c>
      <c r="D803" s="17">
        <v>42650</v>
      </c>
      <c r="E803" s="31"/>
    </row>
    <row r="804" spans="1:7" ht="30" x14ac:dyDescent="0.25">
      <c r="A804" s="59" t="s">
        <v>46</v>
      </c>
      <c r="B804" s="35">
        <v>23895</v>
      </c>
      <c r="C804" s="4" t="s">
        <v>915</v>
      </c>
      <c r="D804" s="2">
        <v>42541</v>
      </c>
    </row>
    <row r="805" spans="1:7" ht="30" x14ac:dyDescent="0.25">
      <c r="A805" s="3" t="s">
        <v>1083</v>
      </c>
      <c r="B805" s="35">
        <f>33330*1.18</f>
        <v>39329.4</v>
      </c>
      <c r="C805" s="4" t="s">
        <v>960</v>
      </c>
      <c r="D805" s="2">
        <v>42541</v>
      </c>
    </row>
    <row r="806" spans="1:7" ht="30" x14ac:dyDescent="0.25">
      <c r="A806" s="3" t="s">
        <v>43</v>
      </c>
      <c r="B806" s="35">
        <f>13725*1.18</f>
        <v>16195.5</v>
      </c>
      <c r="C806" s="4" t="s">
        <v>833</v>
      </c>
      <c r="D806" s="2">
        <v>42542</v>
      </c>
    </row>
    <row r="807" spans="1:7" ht="30" x14ac:dyDescent="0.25">
      <c r="A807" s="3" t="s">
        <v>43</v>
      </c>
      <c r="B807" s="26">
        <v>144550</v>
      </c>
      <c r="C807" s="36" t="s">
        <v>909</v>
      </c>
      <c r="D807" s="32">
        <v>42542</v>
      </c>
    </row>
    <row r="808" spans="1:7" x14ac:dyDescent="0.25">
      <c r="A808" s="59" t="s">
        <v>46</v>
      </c>
      <c r="B808" s="26">
        <f>33750*1.18</f>
        <v>39825</v>
      </c>
      <c r="C808" s="36" t="s">
        <v>302</v>
      </c>
      <c r="D808" s="32">
        <v>42542</v>
      </c>
    </row>
    <row r="809" spans="1:7" ht="45" x14ac:dyDescent="0.25">
      <c r="A809" s="36" t="s">
        <v>761</v>
      </c>
      <c r="B809" s="12">
        <v>77738.399999999994</v>
      </c>
      <c r="C809" s="35" t="s">
        <v>762</v>
      </c>
      <c r="D809" s="10">
        <v>42542</v>
      </c>
    </row>
    <row r="810" spans="1:7" ht="45" x14ac:dyDescent="0.25">
      <c r="A810" s="36" t="s">
        <v>152</v>
      </c>
      <c r="B810" s="12">
        <v>257924.4</v>
      </c>
      <c r="C810" s="35" t="s">
        <v>727</v>
      </c>
      <c r="D810" s="10">
        <v>42543</v>
      </c>
    </row>
    <row r="811" spans="1:7" x14ac:dyDescent="0.25">
      <c r="A811" s="18" t="s">
        <v>969</v>
      </c>
      <c r="B811" s="26">
        <f>64550*1.18</f>
        <v>76169</v>
      </c>
      <c r="C811" s="36" t="s">
        <v>923</v>
      </c>
      <c r="D811" s="32">
        <v>42544</v>
      </c>
    </row>
    <row r="812" spans="1:7" ht="30" x14ac:dyDescent="0.25">
      <c r="A812" s="59" t="s">
        <v>46</v>
      </c>
      <c r="B812" s="35">
        <f>27000*1.18</f>
        <v>31860</v>
      </c>
      <c r="C812" s="16" t="s">
        <v>877</v>
      </c>
      <c r="D812" s="17">
        <v>42544</v>
      </c>
    </row>
    <row r="813" spans="1:7" ht="45" x14ac:dyDescent="0.25">
      <c r="A813" s="8" t="s">
        <v>364</v>
      </c>
      <c r="B813" s="35">
        <v>120572.4</v>
      </c>
      <c r="C813" s="35" t="s">
        <v>803</v>
      </c>
      <c r="D813" s="9">
        <v>42544</v>
      </c>
    </row>
    <row r="814" spans="1:7" ht="30" x14ac:dyDescent="0.25">
      <c r="A814" s="36" t="s">
        <v>1072</v>
      </c>
      <c r="B814" s="12">
        <v>24750</v>
      </c>
      <c r="C814" s="35" t="s">
        <v>842</v>
      </c>
      <c r="D814" s="10">
        <v>42423</v>
      </c>
    </row>
    <row r="815" spans="1:7" ht="45" x14ac:dyDescent="0.25">
      <c r="A815" s="59" t="s">
        <v>46</v>
      </c>
      <c r="B815" s="35">
        <f>27000*1.18</f>
        <v>31860</v>
      </c>
      <c r="C815" s="35" t="s">
        <v>718</v>
      </c>
      <c r="D815" s="17">
        <v>42545</v>
      </c>
    </row>
    <row r="816" spans="1:7" x14ac:dyDescent="0.25">
      <c r="A816" s="59" t="s">
        <v>46</v>
      </c>
      <c r="B816" s="12">
        <v>19175</v>
      </c>
      <c r="C816" s="35" t="s">
        <v>913</v>
      </c>
      <c r="D816" s="10">
        <v>42646</v>
      </c>
    </row>
    <row r="817" spans="1:4" ht="45" x14ac:dyDescent="0.25">
      <c r="A817" s="36" t="s">
        <v>207</v>
      </c>
      <c r="B817" s="12">
        <f>148866.1*1.18</f>
        <v>175661.99799999999</v>
      </c>
      <c r="C817" s="35" t="s">
        <v>735</v>
      </c>
      <c r="D817" s="10">
        <v>42545</v>
      </c>
    </row>
    <row r="818" spans="1:4" x14ac:dyDescent="0.25">
      <c r="A818" s="36" t="s">
        <v>207</v>
      </c>
      <c r="B818" s="12">
        <v>77738.399999999994</v>
      </c>
      <c r="C818" s="35" t="s">
        <v>199</v>
      </c>
      <c r="D818" s="10">
        <v>42545</v>
      </c>
    </row>
    <row r="819" spans="1:4" ht="45" x14ac:dyDescent="0.25">
      <c r="A819" s="8" t="s">
        <v>364</v>
      </c>
      <c r="B819" s="35">
        <v>273488.59999999998</v>
      </c>
      <c r="C819" s="16" t="s">
        <v>716</v>
      </c>
      <c r="D819" s="17">
        <v>42549</v>
      </c>
    </row>
    <row r="820" spans="1:4" x14ac:dyDescent="0.25">
      <c r="A820" s="36" t="s">
        <v>152</v>
      </c>
      <c r="B820" s="35">
        <v>10325</v>
      </c>
      <c r="C820" s="16" t="s">
        <v>336</v>
      </c>
      <c r="D820" s="17">
        <v>42550</v>
      </c>
    </row>
    <row r="821" spans="1:4" ht="45" x14ac:dyDescent="0.25">
      <c r="A821" s="36" t="s">
        <v>761</v>
      </c>
      <c r="B821" s="12">
        <v>64251</v>
      </c>
      <c r="C821" s="35" t="s">
        <v>664</v>
      </c>
      <c r="D821" s="10">
        <v>42556</v>
      </c>
    </row>
    <row r="822" spans="1:4" x14ac:dyDescent="0.25">
      <c r="A822" s="3" t="s">
        <v>1083</v>
      </c>
      <c r="B822" s="35">
        <v>57727.6</v>
      </c>
      <c r="C822" s="16" t="s">
        <v>420</v>
      </c>
      <c r="D822" s="17">
        <v>42556</v>
      </c>
    </row>
    <row r="823" spans="1:4" ht="30" x14ac:dyDescent="0.25">
      <c r="A823" s="61" t="s">
        <v>976</v>
      </c>
      <c r="B823" s="12">
        <f>130000*1.18</f>
        <v>153400</v>
      </c>
      <c r="C823" s="36" t="s">
        <v>887</v>
      </c>
      <c r="D823" s="32">
        <v>42556</v>
      </c>
    </row>
    <row r="824" spans="1:4" ht="30" x14ac:dyDescent="0.25">
      <c r="A824" s="59" t="s">
        <v>46</v>
      </c>
      <c r="B824" s="35">
        <f>27000*1.18</f>
        <v>31860</v>
      </c>
      <c r="C824" s="16" t="s">
        <v>878</v>
      </c>
      <c r="D824" s="17">
        <v>42556</v>
      </c>
    </row>
    <row r="825" spans="1:4" ht="45" x14ac:dyDescent="0.25">
      <c r="A825" s="18" t="s">
        <v>445</v>
      </c>
      <c r="B825" s="35">
        <f>105850*1.18</f>
        <v>124903</v>
      </c>
      <c r="C825" s="35" t="s">
        <v>692</v>
      </c>
      <c r="D825" s="2">
        <v>42557</v>
      </c>
    </row>
    <row r="826" spans="1:4" x14ac:dyDescent="0.25">
      <c r="A826" s="36" t="s">
        <v>152</v>
      </c>
      <c r="B826" s="26">
        <v>146789</v>
      </c>
      <c r="C826" s="36" t="s">
        <v>281</v>
      </c>
      <c r="D826" s="32">
        <v>42559</v>
      </c>
    </row>
    <row r="827" spans="1:4" x14ac:dyDescent="0.25">
      <c r="A827" s="36" t="s">
        <v>171</v>
      </c>
      <c r="B827" s="35">
        <v>90653.5</v>
      </c>
      <c r="C827" s="16" t="s">
        <v>65</v>
      </c>
      <c r="D827" s="17">
        <v>42565</v>
      </c>
    </row>
    <row r="828" spans="1:4" ht="45" x14ac:dyDescent="0.25">
      <c r="A828" s="8" t="s">
        <v>534</v>
      </c>
      <c r="B828" s="35">
        <v>56834</v>
      </c>
      <c r="C828" s="35" t="s">
        <v>799</v>
      </c>
      <c r="D828" s="9">
        <v>42566</v>
      </c>
    </row>
    <row r="829" spans="1:4" ht="45" x14ac:dyDescent="0.25">
      <c r="A829" s="36" t="s">
        <v>171</v>
      </c>
      <c r="B829" s="12">
        <v>12578.8</v>
      </c>
      <c r="C829" s="35" t="s">
        <v>662</v>
      </c>
      <c r="D829" s="10">
        <v>42566</v>
      </c>
    </row>
    <row r="830" spans="1:4" ht="30" x14ac:dyDescent="0.25">
      <c r="A830" s="59" t="s">
        <v>46</v>
      </c>
      <c r="B830" s="12">
        <f>22800*1.18</f>
        <v>26904</v>
      </c>
      <c r="C830" s="36" t="s">
        <v>895</v>
      </c>
      <c r="D830" s="32">
        <v>42566</v>
      </c>
    </row>
    <row r="831" spans="1:4" ht="45" x14ac:dyDescent="0.25">
      <c r="A831" s="36" t="s">
        <v>171</v>
      </c>
      <c r="B831" s="35">
        <v>47908</v>
      </c>
      <c r="C831" s="35" t="s">
        <v>658</v>
      </c>
      <c r="D831" s="2">
        <v>42566</v>
      </c>
    </row>
    <row r="832" spans="1:4" ht="45" x14ac:dyDescent="0.25">
      <c r="A832" s="36" t="s">
        <v>171</v>
      </c>
      <c r="B832" s="35">
        <v>8566.7999999999993</v>
      </c>
      <c r="C832" s="35" t="s">
        <v>661</v>
      </c>
      <c r="D832" s="2">
        <v>42566</v>
      </c>
    </row>
    <row r="833" spans="1:4" ht="45" x14ac:dyDescent="0.25">
      <c r="A833" s="36" t="s">
        <v>171</v>
      </c>
      <c r="B833" s="35">
        <f>20400*1.18</f>
        <v>24072</v>
      </c>
      <c r="C833" s="35" t="s">
        <v>731</v>
      </c>
      <c r="D833" s="9">
        <v>42566</v>
      </c>
    </row>
    <row r="834" spans="1:4" ht="45" x14ac:dyDescent="0.25">
      <c r="A834" s="8" t="s">
        <v>364</v>
      </c>
      <c r="B834" s="35">
        <v>425466.7</v>
      </c>
      <c r="C834" s="16" t="s">
        <v>715</v>
      </c>
      <c r="D834" s="17">
        <v>42570</v>
      </c>
    </row>
    <row r="835" spans="1:4" ht="45" x14ac:dyDescent="0.25">
      <c r="A835" s="8" t="s">
        <v>364</v>
      </c>
      <c r="B835" s="35">
        <v>59029.5</v>
      </c>
      <c r="C835" s="16" t="s">
        <v>708</v>
      </c>
      <c r="D835" s="17">
        <v>42570</v>
      </c>
    </row>
    <row r="836" spans="1:4" x14ac:dyDescent="0.25">
      <c r="A836" s="8" t="s">
        <v>364</v>
      </c>
      <c r="B836" s="35">
        <v>50716.4</v>
      </c>
      <c r="C836" s="35" t="s">
        <v>784</v>
      </c>
      <c r="D836" s="2">
        <v>42570</v>
      </c>
    </row>
    <row r="837" spans="1:4" ht="45" x14ac:dyDescent="0.25">
      <c r="A837" s="36" t="s">
        <v>171</v>
      </c>
      <c r="B837" s="12">
        <v>139063</v>
      </c>
      <c r="C837" s="35" t="s">
        <v>659</v>
      </c>
      <c r="D837" s="10">
        <v>42571</v>
      </c>
    </row>
    <row r="838" spans="1:4" x14ac:dyDescent="0.25">
      <c r="A838" s="18" t="s">
        <v>410</v>
      </c>
      <c r="B838" s="35">
        <v>45194</v>
      </c>
      <c r="C838" s="16" t="s">
        <v>400</v>
      </c>
      <c r="D838" s="17">
        <v>42571</v>
      </c>
    </row>
    <row r="839" spans="1:4" ht="30" x14ac:dyDescent="0.25">
      <c r="A839" s="18" t="s">
        <v>410</v>
      </c>
      <c r="B839" s="35">
        <f>19500*1.18</f>
        <v>23010</v>
      </c>
      <c r="C839" s="16" t="s">
        <v>908</v>
      </c>
      <c r="D839" s="17">
        <v>42572</v>
      </c>
    </row>
    <row r="840" spans="1:4" x14ac:dyDescent="0.25">
      <c r="A840" s="36" t="s">
        <v>171</v>
      </c>
      <c r="B840" s="35">
        <f>21375*1.18</f>
        <v>25222.5</v>
      </c>
      <c r="C840" s="16" t="s">
        <v>415</v>
      </c>
      <c r="D840" s="17">
        <v>42572</v>
      </c>
    </row>
    <row r="841" spans="1:4" ht="30" x14ac:dyDescent="0.25">
      <c r="A841" s="8" t="s">
        <v>410</v>
      </c>
      <c r="B841" s="35">
        <v>28202</v>
      </c>
      <c r="C841" s="16" t="s">
        <v>717</v>
      </c>
      <c r="D841" s="17">
        <v>42572</v>
      </c>
    </row>
    <row r="842" spans="1:4" ht="30" x14ac:dyDescent="0.25">
      <c r="A842" s="18" t="s">
        <v>410</v>
      </c>
      <c r="B842" s="35">
        <v>168740</v>
      </c>
      <c r="C842" s="16" t="s">
        <v>897</v>
      </c>
      <c r="D842" s="17">
        <v>42572</v>
      </c>
    </row>
    <row r="843" spans="1:4" ht="30" x14ac:dyDescent="0.25">
      <c r="A843" s="36" t="s">
        <v>410</v>
      </c>
      <c r="B843" s="35">
        <v>21653</v>
      </c>
      <c r="C843" s="35" t="s">
        <v>726</v>
      </c>
      <c r="D843" s="2">
        <v>42572</v>
      </c>
    </row>
    <row r="844" spans="1:4" ht="45" x14ac:dyDescent="0.25">
      <c r="A844" s="3" t="s">
        <v>1083</v>
      </c>
      <c r="B844" s="12">
        <v>36869.51</v>
      </c>
      <c r="C844" s="35" t="s">
        <v>805</v>
      </c>
      <c r="D844" s="10">
        <v>42573</v>
      </c>
    </row>
    <row r="845" spans="1:4" ht="45" x14ac:dyDescent="0.25">
      <c r="A845" s="8" t="s">
        <v>534</v>
      </c>
      <c r="B845" s="35">
        <v>51285.75</v>
      </c>
      <c r="C845" s="35" t="s">
        <v>794</v>
      </c>
      <c r="D845" s="9">
        <v>42573</v>
      </c>
    </row>
    <row r="846" spans="1:4" x14ac:dyDescent="0.25">
      <c r="A846" s="8" t="s">
        <v>427</v>
      </c>
      <c r="B846" s="35">
        <v>141210.6</v>
      </c>
      <c r="C846" s="16" t="s">
        <v>428</v>
      </c>
      <c r="D846" s="17">
        <v>42576</v>
      </c>
    </row>
    <row r="847" spans="1:4" ht="45" x14ac:dyDescent="0.25">
      <c r="A847" s="36" t="s">
        <v>171</v>
      </c>
      <c r="B847" s="35">
        <f>52850*1.18</f>
        <v>62363</v>
      </c>
      <c r="C847" s="35" t="s">
        <v>732</v>
      </c>
      <c r="D847" s="9">
        <v>42576</v>
      </c>
    </row>
    <row r="848" spans="1:4" ht="30" x14ac:dyDescent="0.25">
      <c r="A848" s="18" t="s">
        <v>410</v>
      </c>
      <c r="B848" s="35">
        <f>19650*1.18</f>
        <v>23187</v>
      </c>
      <c r="C848" s="16" t="s">
        <v>905</v>
      </c>
      <c r="D848" s="17">
        <v>42577</v>
      </c>
    </row>
    <row r="849" spans="1:4" ht="30" x14ac:dyDescent="0.25">
      <c r="A849" s="18" t="s">
        <v>410</v>
      </c>
      <c r="B849" s="35">
        <f>24700*1.18</f>
        <v>29146</v>
      </c>
      <c r="C849" s="16" t="s">
        <v>907</v>
      </c>
      <c r="D849" s="17">
        <v>42577</v>
      </c>
    </row>
    <row r="850" spans="1:4" ht="45" x14ac:dyDescent="0.25">
      <c r="A850" s="36" t="s">
        <v>171</v>
      </c>
      <c r="B850" s="35">
        <f>801750*1.18</f>
        <v>946065</v>
      </c>
      <c r="C850" s="35" t="s">
        <v>660</v>
      </c>
      <c r="D850" s="2">
        <v>42577</v>
      </c>
    </row>
    <row r="851" spans="1:4" ht="30" x14ac:dyDescent="0.25">
      <c r="A851" s="8" t="s">
        <v>410</v>
      </c>
      <c r="B851" s="35">
        <v>6608</v>
      </c>
      <c r="C851" s="16" t="s">
        <v>914</v>
      </c>
      <c r="D851" s="17">
        <v>42646</v>
      </c>
    </row>
    <row r="852" spans="1:4" x14ac:dyDescent="0.25">
      <c r="A852" s="59" t="s">
        <v>46</v>
      </c>
      <c r="B852" s="12">
        <v>38497.5</v>
      </c>
      <c r="C852" s="36" t="s">
        <v>233</v>
      </c>
      <c r="D852" s="32">
        <v>42579</v>
      </c>
    </row>
    <row r="853" spans="1:4" ht="30" x14ac:dyDescent="0.25">
      <c r="A853" s="8" t="s">
        <v>417</v>
      </c>
      <c r="B853" s="35">
        <f>30800*1.18</f>
        <v>36344</v>
      </c>
      <c r="C853" s="16" t="s">
        <v>835</v>
      </c>
      <c r="D853" s="17">
        <v>42579</v>
      </c>
    </row>
    <row r="854" spans="1:4" x14ac:dyDescent="0.25">
      <c r="A854" s="8" t="s">
        <v>417</v>
      </c>
      <c r="B854" s="35">
        <f>30000*1.18</f>
        <v>35400</v>
      </c>
      <c r="C854" s="16" t="s">
        <v>418</v>
      </c>
      <c r="D854" s="17">
        <v>42579</v>
      </c>
    </row>
    <row r="855" spans="1:4" ht="45" x14ac:dyDescent="0.25">
      <c r="A855" s="36" t="s">
        <v>171</v>
      </c>
      <c r="B855" s="12">
        <f>60350*1.18</f>
        <v>71213</v>
      </c>
      <c r="C855" s="35" t="s">
        <v>736</v>
      </c>
      <c r="D855" s="10">
        <v>42579</v>
      </c>
    </row>
    <row r="856" spans="1:4" x14ac:dyDescent="0.25">
      <c r="A856" s="36" t="s">
        <v>761</v>
      </c>
      <c r="B856" s="35">
        <v>39860.400000000001</v>
      </c>
      <c r="C856" s="16" t="s">
        <v>419</v>
      </c>
      <c r="D856" s="17">
        <v>42579</v>
      </c>
    </row>
    <row r="857" spans="1:4" ht="45" x14ac:dyDescent="0.25">
      <c r="A857" s="61" t="s">
        <v>433</v>
      </c>
      <c r="B857" s="35">
        <v>113575</v>
      </c>
      <c r="C857" s="35" t="s">
        <v>652</v>
      </c>
      <c r="D857" s="2">
        <v>42580</v>
      </c>
    </row>
    <row r="858" spans="1:4" ht="30" x14ac:dyDescent="0.25">
      <c r="A858" s="36" t="s">
        <v>761</v>
      </c>
      <c r="B858" s="35">
        <f>152625*1.18</f>
        <v>180097.5</v>
      </c>
      <c r="C858" s="35" t="s">
        <v>942</v>
      </c>
      <c r="D858" s="2">
        <v>42583</v>
      </c>
    </row>
    <row r="859" spans="1:4" ht="30" x14ac:dyDescent="0.25">
      <c r="A859" s="61" t="s">
        <v>433</v>
      </c>
      <c r="B859" s="35">
        <v>123900</v>
      </c>
      <c r="C859" s="16" t="s">
        <v>916</v>
      </c>
      <c r="D859" s="17">
        <v>42583</v>
      </c>
    </row>
    <row r="860" spans="1:4" ht="45" x14ac:dyDescent="0.25">
      <c r="A860" s="36" t="s">
        <v>171</v>
      </c>
      <c r="B860" s="35">
        <f>113250*1.18</f>
        <v>133635</v>
      </c>
      <c r="C860" s="35" t="s">
        <v>733</v>
      </c>
      <c r="D860" s="2">
        <v>42583</v>
      </c>
    </row>
    <row r="861" spans="1:4" x14ac:dyDescent="0.25">
      <c r="A861" s="3" t="s">
        <v>61</v>
      </c>
      <c r="B861" s="35">
        <v>1249978.56</v>
      </c>
      <c r="C861" s="35" t="s">
        <v>451</v>
      </c>
      <c r="D861" s="9">
        <v>42583</v>
      </c>
    </row>
    <row r="862" spans="1:4" ht="30" x14ac:dyDescent="0.25">
      <c r="A862" s="8" t="s">
        <v>427</v>
      </c>
      <c r="B862" s="35">
        <v>89208</v>
      </c>
      <c r="C862" s="35" t="s">
        <v>900</v>
      </c>
      <c r="D862" s="9">
        <v>42583</v>
      </c>
    </row>
    <row r="863" spans="1:4" ht="30" x14ac:dyDescent="0.25">
      <c r="A863" s="59" t="s">
        <v>46</v>
      </c>
      <c r="B863" s="12">
        <f>23625*1.18</f>
        <v>27877.5</v>
      </c>
      <c r="C863" s="36" t="s">
        <v>940</v>
      </c>
      <c r="D863" s="32">
        <v>42583</v>
      </c>
    </row>
    <row r="864" spans="1:4" ht="30" x14ac:dyDescent="0.25">
      <c r="A864" s="18" t="s">
        <v>410</v>
      </c>
      <c r="B864" s="35">
        <f>21300*1.18</f>
        <v>25134</v>
      </c>
      <c r="C864" s="16" t="s">
        <v>906</v>
      </c>
      <c r="D864" s="17">
        <v>42586</v>
      </c>
    </row>
    <row r="865" spans="1:4" ht="30" x14ac:dyDescent="0.25">
      <c r="A865" s="18" t="s">
        <v>969</v>
      </c>
      <c r="B865" s="35">
        <v>32450</v>
      </c>
      <c r="C865" s="16" t="s">
        <v>939</v>
      </c>
      <c r="D865" s="17">
        <v>42586</v>
      </c>
    </row>
    <row r="866" spans="1:4" ht="30" x14ac:dyDescent="0.25">
      <c r="A866" s="18" t="s">
        <v>445</v>
      </c>
      <c r="B866" s="35">
        <f>576350*1.18</f>
        <v>680093</v>
      </c>
      <c r="C866" s="16" t="s">
        <v>902</v>
      </c>
      <c r="D866" s="17">
        <v>42586</v>
      </c>
    </row>
    <row r="867" spans="1:4" x14ac:dyDescent="0.25">
      <c r="A867" s="18" t="s">
        <v>974</v>
      </c>
      <c r="B867" s="35">
        <v>100100</v>
      </c>
      <c r="C867" s="16" t="s">
        <v>703</v>
      </c>
      <c r="D867" s="17">
        <v>42590</v>
      </c>
    </row>
    <row r="868" spans="1:4" ht="45" x14ac:dyDescent="0.25">
      <c r="A868" s="36" t="s">
        <v>207</v>
      </c>
      <c r="B868" s="35">
        <f>43080*1.18</f>
        <v>50834.399999999994</v>
      </c>
      <c r="C868" s="35" t="s">
        <v>802</v>
      </c>
      <c r="D868" s="60" t="s">
        <v>1043</v>
      </c>
    </row>
    <row r="869" spans="1:4" ht="45" x14ac:dyDescent="0.25">
      <c r="A869" s="8" t="s">
        <v>534</v>
      </c>
      <c r="B869" s="35">
        <v>56498.400000000001</v>
      </c>
      <c r="C869" s="35" t="s">
        <v>797</v>
      </c>
      <c r="D869" s="9">
        <v>42601</v>
      </c>
    </row>
    <row r="870" spans="1:4" x14ac:dyDescent="0.25">
      <c r="A870" s="8" t="s">
        <v>534</v>
      </c>
      <c r="B870" s="35">
        <f>164825*1.18</f>
        <v>194493.5</v>
      </c>
      <c r="C870" s="16" t="s">
        <v>228</v>
      </c>
      <c r="D870" s="60" t="s">
        <v>535</v>
      </c>
    </row>
    <row r="871" spans="1:4" ht="45" x14ac:dyDescent="0.25">
      <c r="A871" s="8" t="s">
        <v>534</v>
      </c>
      <c r="B871" s="35">
        <v>26063.25</v>
      </c>
      <c r="C871" s="35" t="s">
        <v>788</v>
      </c>
      <c r="D871" s="9">
        <v>42604</v>
      </c>
    </row>
    <row r="872" spans="1:4" ht="45" x14ac:dyDescent="0.25">
      <c r="A872" s="8" t="s">
        <v>534</v>
      </c>
      <c r="B872" s="35">
        <v>52799.1</v>
      </c>
      <c r="C872" s="35" t="s">
        <v>742</v>
      </c>
      <c r="D872" s="2">
        <v>42604</v>
      </c>
    </row>
    <row r="873" spans="1:4" x14ac:dyDescent="0.25">
      <c r="A873" s="8" t="s">
        <v>534</v>
      </c>
      <c r="B873" s="35">
        <v>82393.5</v>
      </c>
      <c r="C873" s="16" t="s">
        <v>55</v>
      </c>
      <c r="D873" s="17">
        <v>42611</v>
      </c>
    </row>
    <row r="874" spans="1:4" ht="45" x14ac:dyDescent="0.25">
      <c r="A874" s="8" t="s">
        <v>534</v>
      </c>
      <c r="B874" s="35">
        <v>55590.39</v>
      </c>
      <c r="C874" s="35" t="s">
        <v>760</v>
      </c>
      <c r="D874" s="2">
        <v>42611</v>
      </c>
    </row>
    <row r="875" spans="1:4" ht="45" x14ac:dyDescent="0.25">
      <c r="A875" s="8" t="s">
        <v>534</v>
      </c>
      <c r="B875" s="35">
        <f>45742.5*1.18</f>
        <v>53976.149999999994</v>
      </c>
      <c r="C875" s="35" t="s">
        <v>795</v>
      </c>
      <c r="D875" s="9">
        <v>42611</v>
      </c>
    </row>
    <row r="876" spans="1:4" ht="45" x14ac:dyDescent="0.25">
      <c r="A876" s="3" t="s">
        <v>410</v>
      </c>
      <c r="B876" s="12">
        <v>21653</v>
      </c>
      <c r="C876" s="35" t="s">
        <v>789</v>
      </c>
      <c r="D876" s="10">
        <v>42612</v>
      </c>
    </row>
    <row r="877" spans="1:4" ht="45" x14ac:dyDescent="0.25">
      <c r="A877" s="8" t="s">
        <v>534</v>
      </c>
      <c r="B877" s="35">
        <f>48592.5*1.18</f>
        <v>57339.149999999994</v>
      </c>
      <c r="C877" s="35" t="s">
        <v>798</v>
      </c>
      <c r="D877" s="9">
        <v>42612</v>
      </c>
    </row>
    <row r="878" spans="1:4" ht="45" x14ac:dyDescent="0.25">
      <c r="A878" s="8" t="s">
        <v>534</v>
      </c>
      <c r="B878" s="35">
        <v>49940.55</v>
      </c>
      <c r="C878" s="35" t="s">
        <v>759</v>
      </c>
      <c r="D878" s="2">
        <v>42613</v>
      </c>
    </row>
    <row r="879" spans="1:4" ht="45" x14ac:dyDescent="0.25">
      <c r="A879" s="36" t="s">
        <v>207</v>
      </c>
      <c r="B879" s="12">
        <v>52073.4</v>
      </c>
      <c r="C879" s="35" t="s">
        <v>685</v>
      </c>
      <c r="D879" s="10">
        <v>42621</v>
      </c>
    </row>
    <row r="880" spans="1:4" ht="45" x14ac:dyDescent="0.25">
      <c r="A880" s="36" t="s">
        <v>207</v>
      </c>
      <c r="B880" s="35">
        <v>50834.400000000001</v>
      </c>
      <c r="C880" s="35" t="s">
        <v>806</v>
      </c>
      <c r="D880" s="9">
        <v>42621</v>
      </c>
    </row>
    <row r="881" spans="1:4" ht="45" x14ac:dyDescent="0.25">
      <c r="A881" s="3" t="s">
        <v>1130</v>
      </c>
      <c r="B881" s="35">
        <v>942426.77</v>
      </c>
      <c r="C881" s="35" t="s">
        <v>824</v>
      </c>
      <c r="D881" s="9">
        <v>42621</v>
      </c>
    </row>
    <row r="882" spans="1:4" ht="45" x14ac:dyDescent="0.25">
      <c r="A882" s="36" t="s">
        <v>207</v>
      </c>
      <c r="B882" s="35">
        <v>43754.400000000001</v>
      </c>
      <c r="C882" s="35" t="s">
        <v>801</v>
      </c>
      <c r="D882" s="9">
        <v>42622</v>
      </c>
    </row>
    <row r="883" spans="1:4" ht="30" x14ac:dyDescent="0.25">
      <c r="A883" s="36" t="s">
        <v>207</v>
      </c>
      <c r="B883" s="35">
        <v>93125.6</v>
      </c>
      <c r="C883" s="35" t="s">
        <v>725</v>
      </c>
      <c r="D883" s="2">
        <v>42626</v>
      </c>
    </row>
    <row r="884" spans="1:4" ht="45" x14ac:dyDescent="0.25">
      <c r="A884" s="3" t="s">
        <v>1083</v>
      </c>
      <c r="B884" s="35">
        <v>50735.28</v>
      </c>
      <c r="C884" s="16" t="s">
        <v>771</v>
      </c>
      <c r="D884" s="17">
        <v>42626</v>
      </c>
    </row>
    <row r="885" spans="1:4" ht="45" x14ac:dyDescent="0.25">
      <c r="A885" s="3" t="s">
        <v>1083</v>
      </c>
      <c r="B885" s="12">
        <v>42088.24</v>
      </c>
      <c r="C885" s="35" t="s">
        <v>693</v>
      </c>
      <c r="D885" s="10">
        <v>42626</v>
      </c>
    </row>
    <row r="886" spans="1:4" x14ac:dyDescent="0.25">
      <c r="A886" s="36" t="s">
        <v>207</v>
      </c>
      <c r="B886" s="12">
        <v>565538.6</v>
      </c>
      <c r="C886" s="35" t="s">
        <v>677</v>
      </c>
      <c r="D886" s="10">
        <v>42632</v>
      </c>
    </row>
    <row r="887" spans="1:4" x14ac:dyDescent="0.25">
      <c r="A887" s="3" t="s">
        <v>1074</v>
      </c>
      <c r="B887" s="12">
        <v>147827.69</v>
      </c>
      <c r="C887" s="35" t="s">
        <v>734</v>
      </c>
      <c r="D887" s="10">
        <v>42636</v>
      </c>
    </row>
    <row r="888" spans="1:4" ht="45" x14ac:dyDescent="0.25">
      <c r="A888" s="59" t="s">
        <v>46</v>
      </c>
      <c r="B888" s="12">
        <v>17700</v>
      </c>
      <c r="C888" s="35" t="s">
        <v>763</v>
      </c>
      <c r="D888" s="10">
        <v>42643</v>
      </c>
    </row>
    <row r="889" spans="1:4" ht="30" x14ac:dyDescent="0.25">
      <c r="A889" s="8" t="s">
        <v>364</v>
      </c>
      <c r="B889" s="35">
        <f>6023*1.18</f>
        <v>7107.1399999999994</v>
      </c>
      <c r="C889" s="35" t="s">
        <v>886</v>
      </c>
      <c r="D889" s="2">
        <v>42649</v>
      </c>
    </row>
    <row r="890" spans="1:4" x14ac:dyDescent="0.25">
      <c r="A890" s="18"/>
      <c r="B890" s="35"/>
      <c r="C890" s="16"/>
      <c r="D890" s="17"/>
    </row>
    <row r="891" spans="1:4" x14ac:dyDescent="0.25">
      <c r="A891" s="62" t="s">
        <v>38</v>
      </c>
      <c r="B891" s="46">
        <f>SUM(B892:B904)</f>
        <v>3240687.5</v>
      </c>
      <c r="C891" s="63"/>
      <c r="D891" s="55"/>
    </row>
    <row r="892" spans="1:4" x14ac:dyDescent="0.25">
      <c r="A892" s="61" t="s">
        <v>56</v>
      </c>
      <c r="B892" s="12">
        <v>88500</v>
      </c>
      <c r="C892" s="36" t="s">
        <v>162</v>
      </c>
      <c r="D892" s="32">
        <v>42157</v>
      </c>
    </row>
    <row r="893" spans="1:4" x14ac:dyDescent="0.25">
      <c r="A893" s="61" t="s">
        <v>87</v>
      </c>
      <c r="B893" s="12">
        <v>7080</v>
      </c>
      <c r="C893" s="36" t="s">
        <v>96</v>
      </c>
      <c r="D893" s="32">
        <v>42242</v>
      </c>
    </row>
    <row r="894" spans="1:4" x14ac:dyDescent="0.25">
      <c r="A894" s="61" t="s">
        <v>56</v>
      </c>
      <c r="B894" s="12">
        <v>35400</v>
      </c>
      <c r="C894" s="36" t="s">
        <v>217</v>
      </c>
      <c r="D894" s="32">
        <v>42479</v>
      </c>
    </row>
    <row r="895" spans="1:4" x14ac:dyDescent="0.25">
      <c r="A895" s="61" t="s">
        <v>56</v>
      </c>
      <c r="B895" s="12">
        <v>47200</v>
      </c>
      <c r="C895" s="36" t="s">
        <v>432</v>
      </c>
      <c r="D895" s="32">
        <v>42501</v>
      </c>
    </row>
    <row r="896" spans="1:4" x14ac:dyDescent="0.25">
      <c r="A896" s="61" t="s">
        <v>1131</v>
      </c>
      <c r="B896" s="12">
        <v>19470</v>
      </c>
      <c r="C896" s="36" t="s">
        <v>249</v>
      </c>
      <c r="D896" s="32">
        <v>42524</v>
      </c>
    </row>
    <row r="897" spans="1:4" x14ac:dyDescent="0.25">
      <c r="A897" s="61" t="s">
        <v>1131</v>
      </c>
      <c r="B897" s="12">
        <v>25960</v>
      </c>
      <c r="C897" s="36" t="s">
        <v>248</v>
      </c>
      <c r="D897" s="32">
        <v>42524</v>
      </c>
    </row>
    <row r="898" spans="1:4" x14ac:dyDescent="0.25">
      <c r="A898" s="61" t="s">
        <v>1132</v>
      </c>
      <c r="B898" s="12">
        <v>2518747.5</v>
      </c>
      <c r="C898" s="36" t="s">
        <v>687</v>
      </c>
      <c r="D898" s="32">
        <v>42627</v>
      </c>
    </row>
    <row r="899" spans="1:4" x14ac:dyDescent="0.25">
      <c r="A899" s="61" t="s">
        <v>1133</v>
      </c>
      <c r="B899" s="12">
        <v>41595</v>
      </c>
      <c r="C899" s="36" t="s">
        <v>772</v>
      </c>
      <c r="D899" s="32">
        <v>42612</v>
      </c>
    </row>
    <row r="900" spans="1:4" x14ac:dyDescent="0.25">
      <c r="A900" s="61" t="s">
        <v>1133</v>
      </c>
      <c r="B900" s="12">
        <v>248000</v>
      </c>
      <c r="C900" s="36" t="s">
        <v>792</v>
      </c>
      <c r="D900" s="32">
        <v>42608</v>
      </c>
    </row>
    <row r="901" spans="1:4" x14ac:dyDescent="0.25">
      <c r="A901" s="61" t="s">
        <v>87</v>
      </c>
      <c r="B901" s="12">
        <v>18880</v>
      </c>
      <c r="C901" s="36" t="s">
        <v>864</v>
      </c>
      <c r="D901" s="32">
        <v>42216</v>
      </c>
    </row>
    <row r="902" spans="1:4" x14ac:dyDescent="0.25">
      <c r="A902" s="61" t="s">
        <v>87</v>
      </c>
      <c r="B902" s="12">
        <v>28320</v>
      </c>
      <c r="C902" s="36" t="s">
        <v>866</v>
      </c>
      <c r="D902" s="32">
        <v>42284</v>
      </c>
    </row>
    <row r="903" spans="1:4" x14ac:dyDescent="0.25">
      <c r="A903" s="36" t="s">
        <v>1143</v>
      </c>
      <c r="B903" s="12">
        <v>78935</v>
      </c>
      <c r="C903" s="36" t="s">
        <v>416</v>
      </c>
      <c r="D903" s="32">
        <v>42576</v>
      </c>
    </row>
    <row r="904" spans="1:4" s="31" customFormat="1" x14ac:dyDescent="0.25">
      <c r="A904" s="61" t="s">
        <v>56</v>
      </c>
      <c r="B904" s="12">
        <v>82600</v>
      </c>
      <c r="C904" s="36" t="s">
        <v>987</v>
      </c>
      <c r="D904" s="32">
        <v>42669</v>
      </c>
    </row>
    <row r="905" spans="1:4" s="31" customFormat="1" x14ac:dyDescent="0.25">
      <c r="A905" s="36"/>
      <c r="B905" s="12"/>
      <c r="C905" s="36"/>
      <c r="D905" s="32"/>
    </row>
    <row r="906" spans="1:4" x14ac:dyDescent="0.25">
      <c r="A906" s="62" t="s">
        <v>1175</v>
      </c>
      <c r="B906" s="46">
        <f>+B907</f>
        <v>212400</v>
      </c>
      <c r="C906" s="63"/>
      <c r="D906" s="55"/>
    </row>
    <row r="907" spans="1:4" ht="45" x14ac:dyDescent="0.25">
      <c r="A907" s="61" t="s">
        <v>807</v>
      </c>
      <c r="B907" s="12">
        <f>180000*1.18</f>
        <v>212400</v>
      </c>
      <c r="C907" s="36" t="s">
        <v>808</v>
      </c>
      <c r="D907" s="32">
        <v>42606</v>
      </c>
    </row>
    <row r="908" spans="1:4" x14ac:dyDescent="0.25">
      <c r="A908" s="61"/>
      <c r="B908" s="12"/>
      <c r="C908" s="36"/>
      <c r="D908" s="32"/>
    </row>
    <row r="909" spans="1:4" x14ac:dyDescent="0.25">
      <c r="A909" s="62" t="s">
        <v>859</v>
      </c>
      <c r="B909" s="46">
        <f>+B910</f>
        <v>705168</v>
      </c>
      <c r="C909" s="63"/>
      <c r="D909" s="55"/>
    </row>
    <row r="910" spans="1:4" ht="45" x14ac:dyDescent="0.25">
      <c r="A910" s="15" t="s">
        <v>211</v>
      </c>
      <c r="B910" s="35">
        <v>705168</v>
      </c>
      <c r="C910" s="35" t="s">
        <v>858</v>
      </c>
      <c r="D910" s="2">
        <v>42578</v>
      </c>
    </row>
    <row r="911" spans="1:4" x14ac:dyDescent="0.25">
      <c r="A911" s="61"/>
      <c r="B911" s="12"/>
      <c r="C911" s="36"/>
      <c r="D911" s="32"/>
    </row>
    <row r="912" spans="1:4" x14ac:dyDescent="0.25">
      <c r="A912" s="62" t="s">
        <v>6</v>
      </c>
      <c r="B912" s="46">
        <f>SUM(B913:B920)</f>
        <v>8258790.3900000006</v>
      </c>
      <c r="C912" s="63"/>
      <c r="D912" s="55"/>
    </row>
    <row r="913" spans="1:7" ht="45" x14ac:dyDescent="0.25">
      <c r="A913" s="61" t="s">
        <v>240</v>
      </c>
      <c r="B913" s="12">
        <f>26450*1.18</f>
        <v>31211</v>
      </c>
      <c r="C913" s="36" t="s">
        <v>757</v>
      </c>
      <c r="D913" s="32">
        <v>42494</v>
      </c>
    </row>
    <row r="914" spans="1:7" s="31" customFormat="1" x14ac:dyDescent="0.25">
      <c r="A914" s="36" t="s">
        <v>266</v>
      </c>
      <c r="B914" s="12">
        <v>2495700</v>
      </c>
      <c r="C914" s="36" t="s">
        <v>571</v>
      </c>
      <c r="D914" s="32">
        <v>42607</v>
      </c>
      <c r="E914"/>
      <c r="F914"/>
      <c r="G914"/>
    </row>
    <row r="915" spans="1:7" x14ac:dyDescent="0.25">
      <c r="A915" s="61" t="s">
        <v>631</v>
      </c>
      <c r="B915" s="12">
        <v>49560</v>
      </c>
      <c r="C915" s="36" t="s">
        <v>632</v>
      </c>
      <c r="D915" s="32">
        <v>42326</v>
      </c>
    </row>
    <row r="916" spans="1:7" x14ac:dyDescent="0.25">
      <c r="A916" s="61" t="s">
        <v>633</v>
      </c>
      <c r="B916" s="12">
        <v>66195.64</v>
      </c>
      <c r="C916" s="36" t="s">
        <v>487</v>
      </c>
      <c r="D916" s="32">
        <v>42319</v>
      </c>
      <c r="F916" s="31"/>
      <c r="G916" s="31"/>
    </row>
    <row r="917" spans="1:7" ht="45" x14ac:dyDescent="0.25">
      <c r="A917" s="36" t="s">
        <v>819</v>
      </c>
      <c r="B917" s="12">
        <v>2496935.35</v>
      </c>
      <c r="C917" s="36" t="s">
        <v>820</v>
      </c>
      <c r="D917" s="32">
        <v>42332</v>
      </c>
      <c r="E917" s="31"/>
    </row>
    <row r="918" spans="1:7" x14ac:dyDescent="0.25">
      <c r="A918" s="61" t="s">
        <v>344</v>
      </c>
      <c r="B918" s="12">
        <v>741748</v>
      </c>
      <c r="C918" s="36" t="s">
        <v>619</v>
      </c>
      <c r="D918" s="32">
        <v>42478</v>
      </c>
    </row>
    <row r="919" spans="1:7" ht="30" x14ac:dyDescent="0.25">
      <c r="A919" s="36" t="s">
        <v>1134</v>
      </c>
      <c r="B919" s="12">
        <v>2315750</v>
      </c>
      <c r="C919" s="36" t="s">
        <v>14</v>
      </c>
      <c r="D919" s="32">
        <v>42655</v>
      </c>
    </row>
    <row r="920" spans="1:7" x14ac:dyDescent="0.25">
      <c r="A920" s="61" t="s">
        <v>461</v>
      </c>
      <c r="B920" s="12">
        <v>61690.400000000001</v>
      </c>
      <c r="C920" s="36" t="s">
        <v>462</v>
      </c>
      <c r="D920" s="32">
        <v>42593</v>
      </c>
    </row>
    <row r="921" spans="1:7" s="31" customFormat="1" x14ac:dyDescent="0.25">
      <c r="A921" s="61"/>
      <c r="B921" s="12"/>
      <c r="C921" s="36"/>
      <c r="D921" s="32"/>
    </row>
    <row r="922" spans="1:7" x14ac:dyDescent="0.25">
      <c r="A922" s="62" t="s">
        <v>0</v>
      </c>
      <c r="B922" s="46">
        <f>SUM(B923:B935)</f>
        <v>8514336.6699999999</v>
      </c>
      <c r="C922" s="44"/>
      <c r="D922" s="55"/>
    </row>
    <row r="923" spans="1:7" x14ac:dyDescent="0.25">
      <c r="A923" s="61" t="s">
        <v>88</v>
      </c>
      <c r="B923" s="12">
        <v>450170</v>
      </c>
      <c r="C923" s="36" t="s">
        <v>27</v>
      </c>
      <c r="D923" s="32">
        <v>42549</v>
      </c>
    </row>
    <row r="924" spans="1:7" ht="45" x14ac:dyDescent="0.25">
      <c r="A924" s="61" t="s">
        <v>240</v>
      </c>
      <c r="B924" s="12">
        <f>34550*1.18</f>
        <v>40769</v>
      </c>
      <c r="C924" s="36" t="s">
        <v>757</v>
      </c>
      <c r="D924" s="32">
        <v>42494</v>
      </c>
    </row>
    <row r="925" spans="1:7" x14ac:dyDescent="0.25">
      <c r="A925" s="36" t="s">
        <v>978</v>
      </c>
      <c r="B925" s="4">
        <v>607464</v>
      </c>
      <c r="C925" s="35" t="s">
        <v>316</v>
      </c>
      <c r="D925" s="2">
        <v>42545</v>
      </c>
    </row>
    <row r="926" spans="1:7" x14ac:dyDescent="0.25">
      <c r="A926" s="36" t="s">
        <v>863</v>
      </c>
      <c r="B926" s="4">
        <v>1557600</v>
      </c>
      <c r="C926" s="35" t="s">
        <v>33</v>
      </c>
      <c r="D926" s="2">
        <v>42564</v>
      </c>
    </row>
    <row r="927" spans="1:7" x14ac:dyDescent="0.25">
      <c r="A927" s="36" t="s">
        <v>52</v>
      </c>
      <c r="B927" s="35">
        <v>2006065.55</v>
      </c>
      <c r="C927" s="35" t="s">
        <v>290</v>
      </c>
      <c r="D927" s="32">
        <v>42572</v>
      </c>
    </row>
    <row r="928" spans="1:7" x14ac:dyDescent="0.25">
      <c r="A928" s="36" t="s">
        <v>389</v>
      </c>
      <c r="B928" s="4">
        <v>261960</v>
      </c>
      <c r="C928" s="35" t="s">
        <v>421</v>
      </c>
      <c r="D928" s="2">
        <v>42576</v>
      </c>
    </row>
    <row r="929" spans="1:4" x14ac:dyDescent="0.25">
      <c r="A929" s="18" t="s">
        <v>445</v>
      </c>
      <c r="B929" s="4">
        <v>23718</v>
      </c>
      <c r="C929" s="35" t="s">
        <v>399</v>
      </c>
      <c r="D929" s="2">
        <v>42585</v>
      </c>
    </row>
    <row r="930" spans="1:4" x14ac:dyDescent="0.25">
      <c r="A930" s="36" t="s">
        <v>107</v>
      </c>
      <c r="B930" s="4">
        <v>1025141.52</v>
      </c>
      <c r="C930" s="35" t="s">
        <v>629</v>
      </c>
      <c r="D930" s="2" t="s">
        <v>630</v>
      </c>
    </row>
    <row r="931" spans="1:4" x14ac:dyDescent="0.25">
      <c r="A931" s="36" t="s">
        <v>978</v>
      </c>
      <c r="B931" s="4">
        <v>453261.6</v>
      </c>
      <c r="C931" s="35" t="s">
        <v>512</v>
      </c>
      <c r="D931" s="2">
        <v>42606</v>
      </c>
    </row>
    <row r="932" spans="1:4" x14ac:dyDescent="0.25">
      <c r="A932" s="36" t="s">
        <v>344</v>
      </c>
      <c r="B932" s="4">
        <v>401200</v>
      </c>
      <c r="C932" s="35" t="s">
        <v>579</v>
      </c>
      <c r="D932" s="2">
        <v>42612</v>
      </c>
    </row>
    <row r="933" spans="1:4" x14ac:dyDescent="0.25">
      <c r="A933" s="36" t="s">
        <v>344</v>
      </c>
      <c r="B933" s="4">
        <v>719800</v>
      </c>
      <c r="C933" s="35" t="s">
        <v>543</v>
      </c>
      <c r="D933" s="2">
        <v>42612</v>
      </c>
    </row>
    <row r="934" spans="1:4" x14ac:dyDescent="0.25">
      <c r="A934" s="18" t="s">
        <v>445</v>
      </c>
      <c r="B934" s="4">
        <v>142013</v>
      </c>
      <c r="C934" s="35" t="s">
        <v>160</v>
      </c>
      <c r="D934" s="2">
        <v>42628</v>
      </c>
    </row>
    <row r="935" spans="1:4" x14ac:dyDescent="0.25">
      <c r="A935" s="36" t="s">
        <v>107</v>
      </c>
      <c r="B935" s="4">
        <v>825174</v>
      </c>
      <c r="C935" s="35" t="s">
        <v>668</v>
      </c>
      <c r="D935" s="2">
        <v>42634</v>
      </c>
    </row>
    <row r="936" spans="1:4" x14ac:dyDescent="0.25">
      <c r="A936" s="36"/>
      <c r="B936" s="4"/>
      <c r="C936" s="35"/>
      <c r="D936" s="2"/>
    </row>
    <row r="937" spans="1:4" x14ac:dyDescent="0.25">
      <c r="A937" s="62" t="s">
        <v>746</v>
      </c>
      <c r="B937" s="46">
        <f>SUM(B938:B940)</f>
        <v>1434891.8</v>
      </c>
      <c r="C937" s="44"/>
      <c r="D937" s="55"/>
    </row>
    <row r="938" spans="1:4" ht="45" x14ac:dyDescent="0.25">
      <c r="A938" s="36" t="s">
        <v>633</v>
      </c>
      <c r="B938" s="35">
        <v>2843.8</v>
      </c>
      <c r="C938" s="35" t="s">
        <v>744</v>
      </c>
      <c r="D938" s="2">
        <v>42458</v>
      </c>
    </row>
    <row r="939" spans="1:4" ht="45" x14ac:dyDescent="0.25">
      <c r="A939" s="15" t="s">
        <v>211</v>
      </c>
      <c r="B939" s="35">
        <v>705168</v>
      </c>
      <c r="C939" s="35" t="s">
        <v>858</v>
      </c>
      <c r="D939" s="2">
        <v>42578</v>
      </c>
    </row>
    <row r="940" spans="1:4" x14ac:dyDescent="0.25">
      <c r="A940" s="36" t="s">
        <v>654</v>
      </c>
      <c r="B940" s="35">
        <v>726880</v>
      </c>
      <c r="C940" s="35" t="s">
        <v>753</v>
      </c>
      <c r="D940" s="2">
        <v>42636</v>
      </c>
    </row>
    <row r="941" spans="1:4" x14ac:dyDescent="0.25">
      <c r="A941" s="36"/>
      <c r="B941" s="35"/>
      <c r="C941" s="35"/>
      <c r="D941" s="2"/>
    </row>
    <row r="942" spans="1:4" x14ac:dyDescent="0.25">
      <c r="A942" s="62" t="s">
        <v>1176</v>
      </c>
      <c r="B942" s="46">
        <f>SUM(B943:B954)</f>
        <v>7618856.4079999998</v>
      </c>
      <c r="C942" s="44"/>
      <c r="D942" s="55"/>
    </row>
    <row r="943" spans="1:4" x14ac:dyDescent="0.25">
      <c r="A943" s="61" t="s">
        <v>70</v>
      </c>
      <c r="B943" s="12">
        <v>987140.8</v>
      </c>
      <c r="C943" s="36" t="s">
        <v>105</v>
      </c>
      <c r="D943" s="32">
        <v>42268</v>
      </c>
    </row>
    <row r="944" spans="1:4" ht="45" x14ac:dyDescent="0.25">
      <c r="A944" s="61" t="s">
        <v>603</v>
      </c>
      <c r="B944" s="12">
        <f>1050000*1.18</f>
        <v>1239000</v>
      </c>
      <c r="C944" s="36" t="s">
        <v>776</v>
      </c>
      <c r="D944" s="32">
        <v>42611</v>
      </c>
    </row>
    <row r="945" spans="1:4" x14ac:dyDescent="0.25">
      <c r="A945" s="36" t="s">
        <v>95</v>
      </c>
      <c r="B945" s="35">
        <v>617177.76</v>
      </c>
      <c r="C945" s="35" t="s">
        <v>33</v>
      </c>
      <c r="D945" s="32">
        <v>42495</v>
      </c>
    </row>
    <row r="946" spans="1:4" ht="45" x14ac:dyDescent="0.25">
      <c r="A946" s="36" t="s">
        <v>209</v>
      </c>
      <c r="B946" s="35">
        <v>7929.6</v>
      </c>
      <c r="C946" s="35" t="s">
        <v>649</v>
      </c>
      <c r="D946" s="32">
        <v>42520</v>
      </c>
    </row>
    <row r="947" spans="1:4" x14ac:dyDescent="0.25">
      <c r="A947" s="36" t="s">
        <v>773</v>
      </c>
      <c r="B947" s="35">
        <v>1175905.3999999999</v>
      </c>
      <c r="C947" s="35" t="s">
        <v>774</v>
      </c>
      <c r="D947" s="32">
        <v>42625</v>
      </c>
    </row>
    <row r="948" spans="1:4" ht="45" x14ac:dyDescent="0.25">
      <c r="A948" s="36" t="s">
        <v>654</v>
      </c>
      <c r="B948" s="35">
        <v>40887</v>
      </c>
      <c r="C948" s="35" t="s">
        <v>655</v>
      </c>
      <c r="D948" s="2">
        <v>42368</v>
      </c>
    </row>
    <row r="949" spans="1:4" ht="45" x14ac:dyDescent="0.25">
      <c r="A949" s="36" t="s">
        <v>26</v>
      </c>
      <c r="B949" s="35">
        <v>14160</v>
      </c>
      <c r="C949" s="35" t="s">
        <v>673</v>
      </c>
      <c r="D949" s="32">
        <v>42557</v>
      </c>
    </row>
    <row r="950" spans="1:4" ht="30" x14ac:dyDescent="0.25">
      <c r="A950" s="36" t="s">
        <v>1140</v>
      </c>
      <c r="B950" s="35">
        <v>351420.52</v>
      </c>
      <c r="C950" s="35" t="s">
        <v>185</v>
      </c>
      <c r="D950" s="32">
        <v>42628</v>
      </c>
    </row>
    <row r="951" spans="1:4" ht="30" x14ac:dyDescent="0.25">
      <c r="A951" s="36" t="s">
        <v>638</v>
      </c>
      <c r="B951" s="35">
        <v>2342700</v>
      </c>
      <c r="C951" s="35" t="s">
        <v>934</v>
      </c>
      <c r="D951" s="32">
        <v>42496</v>
      </c>
    </row>
    <row r="952" spans="1:4" ht="45" x14ac:dyDescent="0.25">
      <c r="A952" s="36" t="s">
        <v>819</v>
      </c>
      <c r="B952" s="12">
        <v>124966</v>
      </c>
      <c r="C952" s="36" t="s">
        <v>820</v>
      </c>
      <c r="D952" s="32">
        <v>42332</v>
      </c>
    </row>
    <row r="953" spans="1:4" ht="45" x14ac:dyDescent="0.25">
      <c r="A953" s="15" t="s">
        <v>211</v>
      </c>
      <c r="B953" s="35">
        <f>309.6*1.18</f>
        <v>365.32800000000003</v>
      </c>
      <c r="C953" s="35" t="s">
        <v>779</v>
      </c>
      <c r="D953" s="32">
        <v>42601</v>
      </c>
    </row>
    <row r="954" spans="1:4" x14ac:dyDescent="0.25">
      <c r="A954" s="61" t="s">
        <v>70</v>
      </c>
      <c r="B954" s="12">
        <v>717204</v>
      </c>
      <c r="C954" s="36" t="s">
        <v>463</v>
      </c>
      <c r="D954" s="32">
        <v>42587</v>
      </c>
    </row>
    <row r="955" spans="1:4" s="31" customFormat="1" x14ac:dyDescent="0.25">
      <c r="A955" s="61"/>
      <c r="B955" s="12"/>
      <c r="C955" s="36"/>
      <c r="D955" s="32"/>
    </row>
    <row r="956" spans="1:4" x14ac:dyDescent="0.25">
      <c r="A956" s="44" t="s">
        <v>7</v>
      </c>
      <c r="B956" s="46">
        <f>SUM(B957:B969)</f>
        <v>3026941.8599999994</v>
      </c>
      <c r="C956" s="56"/>
      <c r="D956" s="55"/>
    </row>
    <row r="957" spans="1:4" x14ac:dyDescent="0.25">
      <c r="A957" s="36" t="s">
        <v>70</v>
      </c>
      <c r="B957" s="35">
        <v>1059935</v>
      </c>
      <c r="C957" s="4" t="s">
        <v>91</v>
      </c>
      <c r="D957" s="2">
        <v>42221</v>
      </c>
    </row>
    <row r="958" spans="1:4" x14ac:dyDescent="0.25">
      <c r="A958" s="36" t="s">
        <v>1023</v>
      </c>
      <c r="B958" s="35">
        <v>56794.8</v>
      </c>
      <c r="C958" s="4" t="s">
        <v>564</v>
      </c>
      <c r="D958" s="2">
        <v>42607</v>
      </c>
    </row>
    <row r="959" spans="1:4" ht="45" x14ac:dyDescent="0.25">
      <c r="A959" s="36" t="s">
        <v>344</v>
      </c>
      <c r="B959" s="35">
        <f>164000*1.18</f>
        <v>193520</v>
      </c>
      <c r="C959" s="4" t="s">
        <v>781</v>
      </c>
      <c r="D959" s="2">
        <v>42608</v>
      </c>
    </row>
    <row r="960" spans="1:4" x14ac:dyDescent="0.25">
      <c r="A960" s="15" t="s">
        <v>1135</v>
      </c>
      <c r="B960" s="35">
        <v>72199.899999999994</v>
      </c>
      <c r="C960" s="35" t="s">
        <v>188</v>
      </c>
      <c r="D960" s="2">
        <v>42432</v>
      </c>
    </row>
    <row r="961" spans="1:4" x14ac:dyDescent="0.25">
      <c r="A961" s="36" t="s">
        <v>627</v>
      </c>
      <c r="B961" s="35">
        <v>129800</v>
      </c>
      <c r="C961" s="4" t="s">
        <v>628</v>
      </c>
      <c r="D961" s="2">
        <v>42045</v>
      </c>
    </row>
    <row r="962" spans="1:4" x14ac:dyDescent="0.25">
      <c r="A962" s="36" t="s">
        <v>639</v>
      </c>
      <c r="B962" s="35">
        <v>650993.02</v>
      </c>
      <c r="C962" s="4" t="s">
        <v>640</v>
      </c>
      <c r="D962" s="2">
        <v>42178</v>
      </c>
    </row>
    <row r="963" spans="1:4" ht="45" x14ac:dyDescent="0.25">
      <c r="A963" s="36" t="s">
        <v>654</v>
      </c>
      <c r="B963" s="35">
        <v>97826.11</v>
      </c>
      <c r="C963" s="35" t="s">
        <v>655</v>
      </c>
      <c r="D963" s="2">
        <v>42368</v>
      </c>
    </row>
    <row r="964" spans="1:4" ht="45" x14ac:dyDescent="0.25">
      <c r="A964" s="36" t="s">
        <v>633</v>
      </c>
      <c r="B964" s="35">
        <v>1416</v>
      </c>
      <c r="C964" s="35" t="s">
        <v>744</v>
      </c>
      <c r="D964" s="2">
        <v>42458</v>
      </c>
    </row>
    <row r="965" spans="1:4" ht="45" x14ac:dyDescent="0.25">
      <c r="A965" s="18" t="s">
        <v>445</v>
      </c>
      <c r="B965" s="35">
        <v>16520</v>
      </c>
      <c r="C965" s="35" t="s">
        <v>790</v>
      </c>
      <c r="D965" s="2">
        <v>42613</v>
      </c>
    </row>
    <row r="966" spans="1:4" ht="45" x14ac:dyDescent="0.25">
      <c r="A966" s="36" t="s">
        <v>266</v>
      </c>
      <c r="B966" s="35">
        <f>327000*1.18</f>
        <v>385860</v>
      </c>
      <c r="C966" s="35" t="s">
        <v>768</v>
      </c>
      <c r="D966" s="2">
        <v>42601</v>
      </c>
    </row>
    <row r="967" spans="1:4" ht="45" x14ac:dyDescent="0.25">
      <c r="A967" s="36" t="s">
        <v>1021</v>
      </c>
      <c r="B967" s="35">
        <v>4117.54</v>
      </c>
      <c r="C967" s="35" t="s">
        <v>791</v>
      </c>
      <c r="D967" s="2">
        <v>42612</v>
      </c>
    </row>
    <row r="968" spans="1:4" ht="45" x14ac:dyDescent="0.25">
      <c r="A968" s="36" t="s">
        <v>26</v>
      </c>
      <c r="B968" s="35">
        <v>190098</v>
      </c>
      <c r="C968" s="35" t="s">
        <v>937</v>
      </c>
      <c r="D968" s="32">
        <v>42557</v>
      </c>
    </row>
    <row r="969" spans="1:4" x14ac:dyDescent="0.25">
      <c r="A969" s="36" t="s">
        <v>1068</v>
      </c>
      <c r="B969" s="35">
        <v>167861.49</v>
      </c>
      <c r="C969" s="4" t="s">
        <v>402</v>
      </c>
      <c r="D969" s="2">
        <v>42555</v>
      </c>
    </row>
    <row r="970" spans="1:4" x14ac:dyDescent="0.25">
      <c r="A970" s="36"/>
      <c r="B970" s="35"/>
      <c r="C970" s="4"/>
      <c r="D970" s="2"/>
    </row>
    <row r="971" spans="1:4" x14ac:dyDescent="0.25">
      <c r="A971" s="44" t="s">
        <v>1177</v>
      </c>
      <c r="B971" s="46">
        <f>SUM(B972:B975)</f>
        <v>5853145.2400000002</v>
      </c>
      <c r="C971" s="56"/>
      <c r="D971" s="55"/>
    </row>
    <row r="972" spans="1:4" ht="45" x14ac:dyDescent="0.25">
      <c r="A972" s="36" t="s">
        <v>1021</v>
      </c>
      <c r="B972" s="35">
        <v>157437</v>
      </c>
      <c r="C972" s="35" t="s">
        <v>791</v>
      </c>
      <c r="D972" s="2">
        <v>42612</v>
      </c>
    </row>
    <row r="973" spans="1:4" x14ac:dyDescent="0.25">
      <c r="A973" s="36" t="s">
        <v>1136</v>
      </c>
      <c r="B973" s="35">
        <v>1947658.24</v>
      </c>
      <c r="C973" s="35" t="s">
        <v>811</v>
      </c>
      <c r="D973" s="2">
        <v>42619</v>
      </c>
    </row>
    <row r="974" spans="1:4" x14ac:dyDescent="0.25">
      <c r="A974" s="36" t="s">
        <v>532</v>
      </c>
      <c r="B974" s="35">
        <v>1526250</v>
      </c>
      <c r="C974" s="35" t="s">
        <v>815</v>
      </c>
      <c r="D974" s="2">
        <v>42649</v>
      </c>
    </row>
    <row r="975" spans="1:4" x14ac:dyDescent="0.25">
      <c r="A975" s="36" t="s">
        <v>532</v>
      </c>
      <c r="B975" s="35">
        <v>2221800</v>
      </c>
      <c r="C975" s="35" t="s">
        <v>27</v>
      </c>
      <c r="D975" s="2"/>
    </row>
    <row r="976" spans="1:4" x14ac:dyDescent="0.25">
      <c r="A976" s="36"/>
      <c r="B976" s="35"/>
      <c r="C976" s="35"/>
      <c r="D976" s="2"/>
    </row>
    <row r="977" spans="1:5" x14ac:dyDescent="0.25">
      <c r="A977" s="44" t="s">
        <v>23</v>
      </c>
      <c r="B977" s="46">
        <f>SUM(B978:B1001)</f>
        <v>1198168984.0939999</v>
      </c>
      <c r="C977" s="56"/>
      <c r="D977" s="55"/>
    </row>
    <row r="978" spans="1:5" x14ac:dyDescent="0.25">
      <c r="A978" s="15" t="s">
        <v>213</v>
      </c>
      <c r="B978" s="35">
        <v>246434.03</v>
      </c>
      <c r="C978" s="35" t="s">
        <v>214</v>
      </c>
      <c r="D978" s="2">
        <v>42472</v>
      </c>
    </row>
    <row r="979" spans="1:5" x14ac:dyDescent="0.25">
      <c r="A979" s="36" t="s">
        <v>103</v>
      </c>
      <c r="B979" s="35">
        <v>73250388.870000005</v>
      </c>
      <c r="C979" s="35" t="s">
        <v>272</v>
      </c>
      <c r="D979" s="2">
        <v>42521</v>
      </c>
    </row>
    <row r="980" spans="1:5" x14ac:dyDescent="0.25">
      <c r="A980" s="36" t="s">
        <v>103</v>
      </c>
      <c r="B980" s="35">
        <v>75338173.150000006</v>
      </c>
      <c r="C980" s="35" t="s">
        <v>159</v>
      </c>
      <c r="D980" s="2">
        <v>42522</v>
      </c>
    </row>
    <row r="981" spans="1:5" x14ac:dyDescent="0.25">
      <c r="A981" s="18" t="s">
        <v>360</v>
      </c>
      <c r="B981" s="35">
        <v>36124000</v>
      </c>
      <c r="C981" s="35" t="s">
        <v>104</v>
      </c>
      <c r="D981" s="2">
        <v>42528</v>
      </c>
    </row>
    <row r="982" spans="1:5" x14ac:dyDescent="0.25">
      <c r="A982" s="36" t="s">
        <v>926</v>
      </c>
      <c r="B982" s="35">
        <v>52991406.82</v>
      </c>
      <c r="C982" s="35" t="s">
        <v>154</v>
      </c>
      <c r="D982" s="2">
        <v>42558</v>
      </c>
    </row>
    <row r="983" spans="1:5" x14ac:dyDescent="0.25">
      <c r="A983" s="36" t="s">
        <v>103</v>
      </c>
      <c r="B983" s="35">
        <v>61595732.399999999</v>
      </c>
      <c r="C983" s="35" t="s">
        <v>676</v>
      </c>
      <c r="D983" s="2">
        <v>42571</v>
      </c>
    </row>
    <row r="984" spans="1:5" x14ac:dyDescent="0.25">
      <c r="A984" s="18" t="s">
        <v>596</v>
      </c>
      <c r="B984" s="35">
        <v>31396635.32</v>
      </c>
      <c r="C984" s="35" t="s">
        <v>27</v>
      </c>
      <c r="D984" s="2">
        <v>42612</v>
      </c>
    </row>
    <row r="985" spans="1:5" x14ac:dyDescent="0.25">
      <c r="A985" s="3" t="s">
        <v>951</v>
      </c>
      <c r="B985" s="35">
        <v>16344825.58</v>
      </c>
      <c r="C985" s="35" t="s">
        <v>27</v>
      </c>
      <c r="D985" s="2">
        <v>42611</v>
      </c>
    </row>
    <row r="986" spans="1:5" x14ac:dyDescent="0.25">
      <c r="A986" s="18" t="s">
        <v>1137</v>
      </c>
      <c r="B986" s="35">
        <v>20652355.199999999</v>
      </c>
      <c r="C986" s="35" t="s">
        <v>27</v>
      </c>
      <c r="D986" s="2">
        <v>42612</v>
      </c>
    </row>
    <row r="987" spans="1:5" x14ac:dyDescent="0.25">
      <c r="A987" s="18" t="s">
        <v>532</v>
      </c>
      <c r="B987" s="35">
        <v>17402802.710000001</v>
      </c>
      <c r="C987" s="35" t="s">
        <v>27</v>
      </c>
      <c r="D987" s="2">
        <v>42620</v>
      </c>
    </row>
    <row r="988" spans="1:5" x14ac:dyDescent="0.25">
      <c r="A988" s="36" t="s">
        <v>103</v>
      </c>
      <c r="B988" s="35">
        <v>68262877.930000007</v>
      </c>
      <c r="C988" s="35" t="s">
        <v>27</v>
      </c>
      <c r="D988" s="2">
        <v>42620</v>
      </c>
    </row>
    <row r="989" spans="1:5" x14ac:dyDescent="0.25">
      <c r="A989" s="18" t="s">
        <v>926</v>
      </c>
      <c r="B989" s="35">
        <v>16188619.970000001</v>
      </c>
      <c r="C989" s="35" t="s">
        <v>27</v>
      </c>
      <c r="D989" s="2">
        <v>42620</v>
      </c>
    </row>
    <row r="990" spans="1:5" x14ac:dyDescent="0.25">
      <c r="A990" s="18" t="s">
        <v>932</v>
      </c>
      <c r="B990" s="35">
        <v>30176306.699999999</v>
      </c>
      <c r="C990" s="35" t="s">
        <v>27</v>
      </c>
      <c r="D990" s="2">
        <v>42653</v>
      </c>
    </row>
    <row r="991" spans="1:5" s="31" customFormat="1" ht="30" x14ac:dyDescent="0.25">
      <c r="A991" s="18" t="s">
        <v>932</v>
      </c>
      <c r="B991" s="35">
        <v>120705226.83</v>
      </c>
      <c r="C991" s="35" t="s">
        <v>956</v>
      </c>
      <c r="D991" s="2">
        <v>42653</v>
      </c>
      <c r="E991"/>
    </row>
    <row r="992" spans="1:5" x14ac:dyDescent="0.25">
      <c r="A992" s="18" t="s">
        <v>360</v>
      </c>
      <c r="B992" s="35">
        <v>4055479.18</v>
      </c>
      <c r="C992" s="35" t="s">
        <v>27</v>
      </c>
      <c r="D992" s="2">
        <v>42653</v>
      </c>
      <c r="E992" s="31"/>
    </row>
    <row r="993" spans="1:4" x14ac:dyDescent="0.25">
      <c r="A993" s="18" t="s">
        <v>1138</v>
      </c>
      <c r="B993" s="35">
        <v>5968600.3799999999</v>
      </c>
      <c r="C993" s="35" t="s">
        <v>27</v>
      </c>
      <c r="D993" s="2">
        <v>42657</v>
      </c>
    </row>
    <row r="994" spans="1:4" s="31" customFormat="1" ht="30" x14ac:dyDescent="0.25">
      <c r="A994" s="18" t="s">
        <v>980</v>
      </c>
      <c r="B994" s="35">
        <v>32909789.18</v>
      </c>
      <c r="C994" s="35" t="s">
        <v>981</v>
      </c>
      <c r="D994" s="2">
        <v>42657</v>
      </c>
    </row>
    <row r="995" spans="1:4" s="31" customFormat="1" x14ac:dyDescent="0.25">
      <c r="A995" s="18" t="s">
        <v>532</v>
      </c>
      <c r="B995" s="35">
        <v>69611803.540000007</v>
      </c>
      <c r="C995" s="35" t="s">
        <v>984</v>
      </c>
      <c r="D995" s="2">
        <v>42657</v>
      </c>
    </row>
    <row r="996" spans="1:4" s="31" customFormat="1" x14ac:dyDescent="0.25">
      <c r="A996" s="18" t="s">
        <v>360</v>
      </c>
      <c r="B996" s="35">
        <v>16231916.699999999</v>
      </c>
      <c r="C996" s="35" t="s">
        <v>991</v>
      </c>
      <c r="D996" s="2">
        <v>42657</v>
      </c>
    </row>
    <row r="997" spans="1:4" s="31" customFormat="1" ht="30" x14ac:dyDescent="0.25">
      <c r="A997" s="18" t="s">
        <v>980</v>
      </c>
      <c r="B997" s="35">
        <v>240141722.53</v>
      </c>
      <c r="C997" s="35" t="s">
        <v>993</v>
      </c>
      <c r="D997" s="2">
        <v>42657</v>
      </c>
    </row>
    <row r="998" spans="1:4" s="31" customFormat="1" x14ac:dyDescent="0.25">
      <c r="A998" s="18" t="s">
        <v>596</v>
      </c>
      <c r="B998" s="35">
        <v>92754147.739999995</v>
      </c>
      <c r="C998" s="35" t="s">
        <v>1012</v>
      </c>
      <c r="D998" s="2">
        <v>42657</v>
      </c>
    </row>
    <row r="999" spans="1:4" s="31" customFormat="1" x14ac:dyDescent="0.25">
      <c r="A999" s="18" t="s">
        <v>926</v>
      </c>
      <c r="B999" s="35">
        <v>64754479.890000001</v>
      </c>
      <c r="C999" s="35" t="s">
        <v>1026</v>
      </c>
      <c r="D999" s="2">
        <v>42657</v>
      </c>
    </row>
    <row r="1000" spans="1:4" s="31" customFormat="1" x14ac:dyDescent="0.25">
      <c r="A1000" s="18" t="s">
        <v>1137</v>
      </c>
      <c r="B1000" s="35">
        <v>51065259.443999998</v>
      </c>
      <c r="C1000" s="35" t="s">
        <v>1027</v>
      </c>
      <c r="D1000" s="2">
        <v>42657</v>
      </c>
    </row>
    <row r="1001" spans="1:4" x14ac:dyDescent="0.25">
      <c r="A1001" s="18"/>
      <c r="B1001" s="35"/>
      <c r="C1001" s="35"/>
      <c r="D1001" s="2"/>
    </row>
    <row r="1002" spans="1:4" x14ac:dyDescent="0.25">
      <c r="A1002" s="44" t="s">
        <v>1178</v>
      </c>
      <c r="B1002" s="46">
        <f>+B1003</f>
        <v>12272</v>
      </c>
      <c r="C1002" s="35"/>
      <c r="D1002" s="2"/>
    </row>
    <row r="1003" spans="1:4" ht="45" x14ac:dyDescent="0.25">
      <c r="A1003" s="36" t="s">
        <v>749</v>
      </c>
      <c r="B1003" s="35">
        <v>12272</v>
      </c>
      <c r="C1003" s="35" t="s">
        <v>750</v>
      </c>
      <c r="D1003" s="2">
        <v>42632</v>
      </c>
    </row>
    <row r="1004" spans="1:4" x14ac:dyDescent="0.25">
      <c r="A1004" s="36"/>
      <c r="B1004" s="35"/>
      <c r="C1004" s="35"/>
      <c r="D1004" s="2"/>
    </row>
    <row r="1005" spans="1:4" x14ac:dyDescent="0.25">
      <c r="A1005" s="44" t="s">
        <v>1179</v>
      </c>
      <c r="B1005" s="46">
        <f>SUM(B1006:B1020)</f>
        <v>34900353.560000002</v>
      </c>
      <c r="C1005" s="35"/>
      <c r="D1005" s="2"/>
    </row>
    <row r="1006" spans="1:4" x14ac:dyDescent="0.25">
      <c r="A1006" s="36" t="s">
        <v>52</v>
      </c>
      <c r="B1006" s="4">
        <v>2917560.62</v>
      </c>
      <c r="C1006" s="35" t="s">
        <v>132</v>
      </c>
      <c r="D1006" s="2">
        <v>42345</v>
      </c>
    </row>
    <row r="1007" spans="1:4" x14ac:dyDescent="0.25">
      <c r="A1007" s="3" t="s">
        <v>88</v>
      </c>
      <c r="B1007" s="35">
        <v>3385420</v>
      </c>
      <c r="C1007" s="35" t="s">
        <v>157</v>
      </c>
      <c r="D1007" s="32">
        <v>42366</v>
      </c>
    </row>
    <row r="1008" spans="1:4" ht="45" x14ac:dyDescent="0.25">
      <c r="A1008" s="36" t="s">
        <v>654</v>
      </c>
      <c r="B1008" s="35">
        <v>76971.990000000005</v>
      </c>
      <c r="C1008" s="35" t="s">
        <v>655</v>
      </c>
      <c r="D1008" s="2">
        <v>42368</v>
      </c>
    </row>
    <row r="1009" spans="1:4" ht="45" x14ac:dyDescent="0.25">
      <c r="A1009" s="36" t="s">
        <v>654</v>
      </c>
      <c r="B1009" s="35">
        <v>230100</v>
      </c>
      <c r="C1009" s="35" t="s">
        <v>655</v>
      </c>
      <c r="D1009" s="2">
        <v>42368</v>
      </c>
    </row>
    <row r="1010" spans="1:4" ht="45" x14ac:dyDescent="0.25">
      <c r="A1010" s="36" t="s">
        <v>633</v>
      </c>
      <c r="B1010" s="35">
        <v>10985.8</v>
      </c>
      <c r="C1010" s="35" t="s">
        <v>744</v>
      </c>
      <c r="D1010" s="2">
        <v>42458</v>
      </c>
    </row>
    <row r="1011" spans="1:4" ht="30" x14ac:dyDescent="0.25">
      <c r="A1011" s="36" t="s">
        <v>1139</v>
      </c>
      <c r="B1011" s="35">
        <v>19152000</v>
      </c>
      <c r="C1011" s="35" t="s">
        <v>27</v>
      </c>
      <c r="D1011" s="2">
        <v>42493</v>
      </c>
    </row>
    <row r="1012" spans="1:4" ht="45" x14ac:dyDescent="0.25">
      <c r="A1012" s="36" t="s">
        <v>209</v>
      </c>
      <c r="B1012" s="35">
        <v>2854613.52</v>
      </c>
      <c r="C1012" s="35" t="s">
        <v>648</v>
      </c>
      <c r="D1012" s="32">
        <v>42520</v>
      </c>
    </row>
    <row r="1013" spans="1:4" ht="45" x14ac:dyDescent="0.25">
      <c r="A1013" s="36" t="s">
        <v>1022</v>
      </c>
      <c r="B1013" s="35">
        <v>437639.98</v>
      </c>
      <c r="C1013" s="35" t="s">
        <v>674</v>
      </c>
      <c r="D1013" s="2">
        <v>42571</v>
      </c>
    </row>
    <row r="1014" spans="1:4" ht="45" x14ac:dyDescent="0.25">
      <c r="A1014" s="36" t="s">
        <v>449</v>
      </c>
      <c r="B1014" s="35">
        <f>68265*1.18</f>
        <v>80552.7</v>
      </c>
      <c r="C1014" s="35" t="s">
        <v>752</v>
      </c>
      <c r="D1014" s="32">
        <v>42590</v>
      </c>
    </row>
    <row r="1015" spans="1:4" x14ac:dyDescent="0.25">
      <c r="A1015" s="36" t="s">
        <v>830</v>
      </c>
      <c r="B1015" s="35">
        <v>230100</v>
      </c>
      <c r="C1015" s="35" t="s">
        <v>32</v>
      </c>
      <c r="D1015" s="2">
        <v>42611</v>
      </c>
    </row>
    <row r="1016" spans="1:4" ht="45" x14ac:dyDescent="0.25">
      <c r="A1016" s="36" t="s">
        <v>712</v>
      </c>
      <c r="B1016" s="35">
        <v>42332.5</v>
      </c>
      <c r="C1016" s="35" t="s">
        <v>713</v>
      </c>
      <c r="D1016" s="2">
        <v>42632</v>
      </c>
    </row>
    <row r="1017" spans="1:4" ht="45" x14ac:dyDescent="0.25">
      <c r="A1017" s="36" t="s">
        <v>749</v>
      </c>
      <c r="B1017" s="35">
        <v>10652.45</v>
      </c>
      <c r="C1017" s="35" t="s">
        <v>750</v>
      </c>
      <c r="D1017" s="2">
        <v>42632</v>
      </c>
    </row>
    <row r="1018" spans="1:4" s="31" customFormat="1" x14ac:dyDescent="0.25">
      <c r="A1018" s="3" t="s">
        <v>925</v>
      </c>
      <c r="B1018" s="35">
        <v>1094284.8</v>
      </c>
      <c r="C1018" s="35" t="s">
        <v>27</v>
      </c>
      <c r="D1018" s="2">
        <v>42632</v>
      </c>
    </row>
    <row r="1019" spans="1:4" s="31" customFormat="1" x14ac:dyDescent="0.25">
      <c r="A1019" s="3" t="s">
        <v>925</v>
      </c>
      <c r="B1019" s="35">
        <v>2344896</v>
      </c>
      <c r="C1019" s="35" t="s">
        <v>988</v>
      </c>
      <c r="D1019" s="2">
        <v>42632</v>
      </c>
    </row>
    <row r="1020" spans="1:4" s="31" customFormat="1" x14ac:dyDescent="0.25">
      <c r="A1020" s="3" t="s">
        <v>925</v>
      </c>
      <c r="B1020" s="35">
        <v>2032243.2</v>
      </c>
      <c r="C1020" s="35" t="s">
        <v>989</v>
      </c>
      <c r="D1020" s="2">
        <v>42632</v>
      </c>
    </row>
    <row r="1021" spans="1:4" x14ac:dyDescent="0.25">
      <c r="A1021" s="3"/>
      <c r="B1021" s="35"/>
      <c r="C1021" s="35"/>
      <c r="D1021" s="2"/>
    </row>
    <row r="1022" spans="1:4" x14ac:dyDescent="0.25">
      <c r="A1022" s="44" t="s">
        <v>340</v>
      </c>
      <c r="B1022" s="46">
        <f>SUM(B1023:B1025)</f>
        <v>601741</v>
      </c>
      <c r="C1022" s="46"/>
      <c r="D1022" s="55"/>
    </row>
    <row r="1023" spans="1:4" ht="45" x14ac:dyDescent="0.25">
      <c r="A1023" s="61" t="s">
        <v>240</v>
      </c>
      <c r="B1023" s="12">
        <f>35000*1.18</f>
        <v>41300</v>
      </c>
      <c r="C1023" s="36" t="s">
        <v>757</v>
      </c>
      <c r="D1023" s="32">
        <v>42494</v>
      </c>
    </row>
    <row r="1024" spans="1:4" ht="45" x14ac:dyDescent="0.25">
      <c r="A1024" s="61" t="s">
        <v>807</v>
      </c>
      <c r="B1024" s="12">
        <f>106200*1.18</f>
        <v>125316</v>
      </c>
      <c r="C1024" s="36" t="s">
        <v>808</v>
      </c>
      <c r="D1024" s="32">
        <v>42606</v>
      </c>
    </row>
    <row r="1025" spans="1:4" x14ac:dyDescent="0.25">
      <c r="A1025" s="18" t="s">
        <v>445</v>
      </c>
      <c r="B1025" s="12">
        <v>435125</v>
      </c>
      <c r="C1025" s="36" t="s">
        <v>777</v>
      </c>
      <c r="D1025" s="32">
        <v>42612</v>
      </c>
    </row>
    <row r="1026" spans="1:4" x14ac:dyDescent="0.25">
      <c r="A1026" s="61"/>
      <c r="B1026" s="12"/>
      <c r="C1026" s="36"/>
      <c r="D1026" s="32"/>
    </row>
    <row r="1027" spans="1:4" x14ac:dyDescent="0.25">
      <c r="A1027" s="44" t="s">
        <v>1180</v>
      </c>
      <c r="B1027" s="46">
        <f>SUM(B1028:B1040)</f>
        <v>1054226.6299999999</v>
      </c>
      <c r="C1027" s="46"/>
      <c r="D1027" s="55"/>
    </row>
    <row r="1028" spans="1:4" x14ac:dyDescent="0.25">
      <c r="A1028" s="36" t="s">
        <v>90</v>
      </c>
      <c r="B1028" s="4">
        <v>67224.600000000006</v>
      </c>
      <c r="C1028" s="35" t="s">
        <v>97</v>
      </c>
      <c r="D1028" s="2">
        <v>42242</v>
      </c>
    </row>
    <row r="1029" spans="1:4" x14ac:dyDescent="0.25">
      <c r="A1029" s="36" t="s">
        <v>102</v>
      </c>
      <c r="B1029" s="35">
        <v>129564</v>
      </c>
      <c r="C1029" s="35" t="s">
        <v>14</v>
      </c>
      <c r="D1029" s="2">
        <v>42257</v>
      </c>
    </row>
    <row r="1030" spans="1:4" x14ac:dyDescent="0.25">
      <c r="A1030" s="36" t="s">
        <v>90</v>
      </c>
      <c r="B1030" s="4">
        <v>21948</v>
      </c>
      <c r="C1030" s="35" t="s">
        <v>949</v>
      </c>
      <c r="D1030" s="2">
        <v>42593</v>
      </c>
    </row>
    <row r="1031" spans="1:4" x14ac:dyDescent="0.25">
      <c r="A1031" s="36" t="s">
        <v>90</v>
      </c>
      <c r="B1031" s="4">
        <v>385860</v>
      </c>
      <c r="C1031" s="35" t="s">
        <v>123</v>
      </c>
      <c r="D1031" s="2">
        <v>42320</v>
      </c>
    </row>
    <row r="1032" spans="1:4" x14ac:dyDescent="0.25">
      <c r="A1032" s="18" t="s">
        <v>445</v>
      </c>
      <c r="B1032" s="4">
        <v>29913</v>
      </c>
      <c r="C1032" s="35" t="s">
        <v>560</v>
      </c>
      <c r="D1032" s="2">
        <v>42607</v>
      </c>
    </row>
    <row r="1033" spans="1:4" ht="45" x14ac:dyDescent="0.25">
      <c r="A1033" s="36" t="s">
        <v>449</v>
      </c>
      <c r="B1033" s="35">
        <f>7286*1.18</f>
        <v>8597.48</v>
      </c>
      <c r="C1033" s="35" t="s">
        <v>752</v>
      </c>
      <c r="D1033" s="32">
        <v>42590</v>
      </c>
    </row>
    <row r="1034" spans="1:4" ht="45" x14ac:dyDescent="0.25">
      <c r="A1034" s="61" t="s">
        <v>688</v>
      </c>
      <c r="B1034" s="12">
        <v>24030.7</v>
      </c>
      <c r="C1034" s="36" t="s">
        <v>758</v>
      </c>
      <c r="D1034" s="32">
        <v>42629</v>
      </c>
    </row>
    <row r="1035" spans="1:4" ht="45" x14ac:dyDescent="0.25">
      <c r="A1035" s="36" t="s">
        <v>51</v>
      </c>
      <c r="B1035" s="4">
        <v>7825.05</v>
      </c>
      <c r="C1035" s="35" t="s">
        <v>650</v>
      </c>
      <c r="D1035" s="2">
        <v>42460</v>
      </c>
    </row>
    <row r="1036" spans="1:4" ht="45" x14ac:dyDescent="0.25">
      <c r="A1036" s="18" t="s">
        <v>445</v>
      </c>
      <c r="B1036" s="35">
        <v>187089</v>
      </c>
      <c r="C1036" s="35" t="s">
        <v>790</v>
      </c>
      <c r="D1036" s="2">
        <v>42613</v>
      </c>
    </row>
    <row r="1037" spans="1:4" ht="45" x14ac:dyDescent="0.25">
      <c r="A1037" s="61" t="s">
        <v>240</v>
      </c>
      <c r="B1037" s="12">
        <f>3500*1.18</f>
        <v>4130</v>
      </c>
      <c r="C1037" s="36" t="s">
        <v>757</v>
      </c>
      <c r="D1037" s="32">
        <v>42494</v>
      </c>
    </row>
    <row r="1038" spans="1:4" ht="45" x14ac:dyDescent="0.25">
      <c r="A1038" s="61" t="s">
        <v>807</v>
      </c>
      <c r="B1038" s="12">
        <f>69000*1.18</f>
        <v>81420</v>
      </c>
      <c r="C1038" s="36" t="s">
        <v>808</v>
      </c>
      <c r="D1038" s="32">
        <v>42606</v>
      </c>
    </row>
    <row r="1039" spans="1:4" ht="45" x14ac:dyDescent="0.25">
      <c r="A1039" s="36" t="s">
        <v>26</v>
      </c>
      <c r="B1039" s="35">
        <v>84676.800000000003</v>
      </c>
      <c r="C1039" s="35" t="s">
        <v>937</v>
      </c>
      <c r="D1039" s="32">
        <v>42557</v>
      </c>
    </row>
    <row r="1040" spans="1:4" x14ac:dyDescent="0.25">
      <c r="A1040" s="36" t="s">
        <v>90</v>
      </c>
      <c r="B1040" s="4">
        <v>21948</v>
      </c>
      <c r="C1040" s="35" t="s">
        <v>94</v>
      </c>
      <c r="D1040" s="2">
        <v>42593</v>
      </c>
    </row>
    <row r="1041" spans="1:4" s="31" customFormat="1" x14ac:dyDescent="0.25">
      <c r="A1041" s="36"/>
      <c r="B1041" s="4"/>
      <c r="C1041" s="35"/>
      <c r="D1041" s="2"/>
    </row>
    <row r="1042" spans="1:4" x14ac:dyDescent="0.25">
      <c r="A1042" s="44" t="s">
        <v>24</v>
      </c>
      <c r="B1042" s="46">
        <f>SUM(B1043:B1044)</f>
        <v>270740</v>
      </c>
      <c r="C1042" s="46"/>
      <c r="D1042" s="55"/>
    </row>
    <row r="1043" spans="1:4" x14ac:dyDescent="0.25">
      <c r="A1043" s="5" t="s">
        <v>100</v>
      </c>
      <c r="B1043" s="7">
        <v>128700</v>
      </c>
      <c r="C1043" s="5" t="s">
        <v>690</v>
      </c>
      <c r="D1043" s="14">
        <v>42632</v>
      </c>
    </row>
    <row r="1044" spans="1:4" x14ac:dyDescent="0.25">
      <c r="A1044" s="5" t="s">
        <v>100</v>
      </c>
      <c r="B1044" s="7">
        <v>142040</v>
      </c>
      <c r="C1044" s="5" t="s">
        <v>552</v>
      </c>
      <c r="D1044" s="14">
        <v>42607</v>
      </c>
    </row>
    <row r="1045" spans="1:4" x14ac:dyDescent="0.25">
      <c r="A1045" s="44" t="s">
        <v>138</v>
      </c>
      <c r="B1045" s="46">
        <f>SUM(B1046:B1050)</f>
        <v>4146741</v>
      </c>
      <c r="C1045" s="46"/>
      <c r="D1045" s="55"/>
    </row>
    <row r="1046" spans="1:4" x14ac:dyDescent="0.25">
      <c r="A1046" s="5" t="s">
        <v>139</v>
      </c>
      <c r="B1046" s="7">
        <v>2581840</v>
      </c>
      <c r="C1046" s="5" t="s">
        <v>140</v>
      </c>
      <c r="D1046" s="14">
        <v>42352</v>
      </c>
    </row>
    <row r="1047" spans="1:4" x14ac:dyDescent="0.25">
      <c r="A1047" s="5" t="s">
        <v>100</v>
      </c>
      <c r="B1047" s="7">
        <v>176120</v>
      </c>
      <c r="C1047" s="5" t="s">
        <v>517</v>
      </c>
      <c r="D1047" s="14">
        <v>42606</v>
      </c>
    </row>
    <row r="1048" spans="1:4" s="31" customFormat="1" x14ac:dyDescent="0.25">
      <c r="A1048" s="5" t="s">
        <v>100</v>
      </c>
      <c r="B1048" s="7">
        <v>142200</v>
      </c>
      <c r="C1048" s="5" t="s">
        <v>531</v>
      </c>
      <c r="D1048" s="14">
        <v>42608</v>
      </c>
    </row>
    <row r="1049" spans="1:4" x14ac:dyDescent="0.25">
      <c r="A1049" s="5" t="s">
        <v>654</v>
      </c>
      <c r="B1049" s="7">
        <v>646581</v>
      </c>
      <c r="C1049" s="5" t="s">
        <v>390</v>
      </c>
      <c r="D1049" s="14">
        <v>42669</v>
      </c>
    </row>
    <row r="1050" spans="1:4" s="31" customFormat="1" x14ac:dyDescent="0.25">
      <c r="A1050" s="5" t="s">
        <v>1018</v>
      </c>
      <c r="B1050" s="7">
        <v>600000</v>
      </c>
      <c r="C1050" s="5" t="s">
        <v>1019</v>
      </c>
      <c r="D1050" s="14">
        <v>42669</v>
      </c>
    </row>
    <row r="1051" spans="1:4" x14ac:dyDescent="0.25">
      <c r="A1051" s="5"/>
      <c r="B1051" s="7"/>
      <c r="C1051" s="5"/>
      <c r="D1051" s="14"/>
    </row>
    <row r="1052" spans="1:4" x14ac:dyDescent="0.25">
      <c r="A1052" s="44" t="s">
        <v>714</v>
      </c>
      <c r="B1052" s="46">
        <f>SUM(B1053:B1055)</f>
        <v>2011846.9</v>
      </c>
      <c r="C1052" s="46"/>
      <c r="D1052" s="55"/>
    </row>
    <row r="1053" spans="1:4" ht="45" x14ac:dyDescent="0.25">
      <c r="A1053" s="36" t="s">
        <v>712</v>
      </c>
      <c r="B1053" s="35">
        <v>766970.5</v>
      </c>
      <c r="C1053" s="35" t="s">
        <v>713</v>
      </c>
      <c r="D1053" s="2">
        <v>42632</v>
      </c>
    </row>
    <row r="1054" spans="1:4" ht="45" x14ac:dyDescent="0.25">
      <c r="A1054" s="36" t="s">
        <v>389</v>
      </c>
      <c r="B1054" s="35">
        <f>521980*1.18</f>
        <v>615936.4</v>
      </c>
      <c r="C1054" s="35" t="s">
        <v>946</v>
      </c>
      <c r="D1054" s="2">
        <v>42650</v>
      </c>
    </row>
    <row r="1055" spans="1:4" x14ac:dyDescent="0.25">
      <c r="A1055" s="36" t="s">
        <v>861</v>
      </c>
      <c r="B1055" s="35">
        <v>628940</v>
      </c>
      <c r="C1055" s="35" t="s">
        <v>862</v>
      </c>
      <c r="D1055" s="2">
        <v>42576</v>
      </c>
    </row>
    <row r="1056" spans="1:4" x14ac:dyDescent="0.25">
      <c r="A1056" s="36"/>
      <c r="B1056" s="35"/>
      <c r="C1056" s="35"/>
      <c r="D1056" s="2"/>
    </row>
    <row r="1057" spans="1:4" x14ac:dyDescent="0.25">
      <c r="A1057" s="44" t="s">
        <v>745</v>
      </c>
      <c r="B1057" s="46">
        <f>SUM(B1058:B1060)</f>
        <v>1215435.2799999998</v>
      </c>
      <c r="C1057" s="46"/>
      <c r="D1057" s="55"/>
    </row>
    <row r="1058" spans="1:4" ht="45" x14ac:dyDescent="0.25">
      <c r="A1058" s="36" t="s">
        <v>633</v>
      </c>
      <c r="B1058" s="35">
        <v>6230.4</v>
      </c>
      <c r="C1058" s="35" t="s">
        <v>744</v>
      </c>
      <c r="D1058" s="2">
        <v>42458</v>
      </c>
    </row>
    <row r="1059" spans="1:4" ht="45" x14ac:dyDescent="0.25">
      <c r="A1059" s="61" t="s">
        <v>603</v>
      </c>
      <c r="B1059" s="12">
        <f>60000*1.18</f>
        <v>70800</v>
      </c>
      <c r="C1059" s="36" t="s">
        <v>776</v>
      </c>
      <c r="D1059" s="32">
        <v>42611</v>
      </c>
    </row>
    <row r="1060" spans="1:4" ht="45" x14ac:dyDescent="0.25">
      <c r="A1060" s="36" t="s">
        <v>749</v>
      </c>
      <c r="B1060" s="35">
        <v>1138404.8799999999</v>
      </c>
      <c r="C1060" s="35" t="s">
        <v>750</v>
      </c>
      <c r="D1060" s="2">
        <v>42632</v>
      </c>
    </row>
    <row r="1061" spans="1:4" x14ac:dyDescent="0.25">
      <c r="A1061" s="36"/>
      <c r="B1061" s="35"/>
      <c r="C1061" s="35"/>
      <c r="D1061" s="2"/>
    </row>
    <row r="1062" spans="1:4" x14ac:dyDescent="0.25">
      <c r="A1062" s="44" t="s">
        <v>1181</v>
      </c>
      <c r="B1062" s="46">
        <f>SUM(B1063:B1101)</f>
        <v>66555378.878800005</v>
      </c>
      <c r="C1062" s="46"/>
      <c r="D1062" s="55"/>
    </row>
    <row r="1063" spans="1:4" ht="45" x14ac:dyDescent="0.25">
      <c r="A1063" s="36" t="s">
        <v>654</v>
      </c>
      <c r="B1063" s="35">
        <v>300322.98</v>
      </c>
      <c r="C1063" s="35" t="s">
        <v>655</v>
      </c>
      <c r="D1063" s="2">
        <v>42368</v>
      </c>
    </row>
    <row r="1064" spans="1:4" ht="30" x14ac:dyDescent="0.25">
      <c r="A1064" s="36" t="s">
        <v>212</v>
      </c>
      <c r="B1064" s="35">
        <f>2579922.62*1.18</f>
        <v>3044308.6916</v>
      </c>
      <c r="C1064" s="35" t="s">
        <v>857</v>
      </c>
      <c r="D1064" s="2">
        <v>42375</v>
      </c>
    </row>
    <row r="1065" spans="1:4" ht="30" x14ac:dyDescent="0.25">
      <c r="A1065" s="36" t="s">
        <v>1065</v>
      </c>
      <c r="B1065" s="35">
        <f>6097*1.18</f>
        <v>7194.46</v>
      </c>
      <c r="C1065" s="4" t="s">
        <v>876</v>
      </c>
      <c r="D1065" s="2">
        <v>42431</v>
      </c>
    </row>
    <row r="1066" spans="1:4" x14ac:dyDescent="0.25">
      <c r="A1066" s="15" t="s">
        <v>127</v>
      </c>
      <c r="B1066" s="35">
        <v>140892</v>
      </c>
      <c r="C1066" s="35" t="s">
        <v>190</v>
      </c>
      <c r="D1066" s="2">
        <v>42436</v>
      </c>
    </row>
    <row r="1067" spans="1:4" x14ac:dyDescent="0.25">
      <c r="A1067" s="15" t="s">
        <v>193</v>
      </c>
      <c r="B1067" s="35">
        <v>172280</v>
      </c>
      <c r="C1067" s="35" t="s">
        <v>194</v>
      </c>
      <c r="D1067" s="2">
        <v>42078</v>
      </c>
    </row>
    <row r="1068" spans="1:4" ht="45" x14ac:dyDescent="0.25">
      <c r="A1068" s="36" t="s">
        <v>52</v>
      </c>
      <c r="B1068" s="35">
        <v>17264</v>
      </c>
      <c r="C1068" s="35" t="s">
        <v>665</v>
      </c>
      <c r="D1068" s="2">
        <v>42445</v>
      </c>
    </row>
    <row r="1069" spans="1:4" ht="45" x14ac:dyDescent="0.25">
      <c r="A1069" s="36" t="s">
        <v>1068</v>
      </c>
      <c r="B1069" s="35">
        <f>199123.99*1.18</f>
        <v>234966.30819999997</v>
      </c>
      <c r="C1069" s="35" t="s">
        <v>756</v>
      </c>
      <c r="D1069" s="2">
        <v>42445</v>
      </c>
    </row>
    <row r="1070" spans="1:4" ht="45" x14ac:dyDescent="0.25">
      <c r="A1070" s="36" t="s">
        <v>633</v>
      </c>
      <c r="B1070" s="35">
        <v>27033.8</v>
      </c>
      <c r="C1070" s="35" t="s">
        <v>743</v>
      </c>
      <c r="D1070" s="2">
        <v>42458</v>
      </c>
    </row>
    <row r="1071" spans="1:4" ht="45" x14ac:dyDescent="0.25">
      <c r="A1071" s="36" t="s">
        <v>51</v>
      </c>
      <c r="B1071" s="4">
        <v>60919.81</v>
      </c>
      <c r="C1071" s="35" t="s">
        <v>650</v>
      </c>
      <c r="D1071" s="2">
        <v>42460</v>
      </c>
    </row>
    <row r="1072" spans="1:4" ht="45" x14ac:dyDescent="0.25">
      <c r="A1072" s="61" t="s">
        <v>240</v>
      </c>
      <c r="B1072" s="12">
        <f>20700*1.18</f>
        <v>24426</v>
      </c>
      <c r="C1072" s="36" t="s">
        <v>757</v>
      </c>
      <c r="D1072" s="32">
        <v>42494</v>
      </c>
    </row>
    <row r="1073" spans="1:4" x14ac:dyDescent="0.25">
      <c r="A1073" s="15" t="s">
        <v>127</v>
      </c>
      <c r="B1073" s="35">
        <v>15525</v>
      </c>
      <c r="C1073" s="35" t="s">
        <v>208</v>
      </c>
      <c r="D1073" s="2">
        <v>42466</v>
      </c>
    </row>
    <row r="1074" spans="1:4" x14ac:dyDescent="0.25">
      <c r="A1074" s="36" t="s">
        <v>1021</v>
      </c>
      <c r="B1074" s="23">
        <v>706466</v>
      </c>
      <c r="C1074" s="16" t="s">
        <v>226</v>
      </c>
      <c r="D1074" s="6">
        <v>42480</v>
      </c>
    </row>
    <row r="1075" spans="1:4" x14ac:dyDescent="0.25">
      <c r="A1075" s="36" t="s">
        <v>212</v>
      </c>
      <c r="B1075" s="35">
        <v>640532.01</v>
      </c>
      <c r="C1075" s="35" t="s">
        <v>14</v>
      </c>
      <c r="D1075" s="2">
        <v>42481</v>
      </c>
    </row>
    <row r="1076" spans="1:4" x14ac:dyDescent="0.25">
      <c r="A1076" s="36" t="s">
        <v>747</v>
      </c>
      <c r="B1076" s="35">
        <v>23788.799999999999</v>
      </c>
      <c r="C1076" s="35" t="s">
        <v>748</v>
      </c>
      <c r="D1076" s="2">
        <v>42485</v>
      </c>
    </row>
    <row r="1077" spans="1:4" x14ac:dyDescent="0.25">
      <c r="A1077" s="36" t="s">
        <v>578</v>
      </c>
      <c r="B1077" s="35">
        <v>2496402.9</v>
      </c>
      <c r="C1077" s="35" t="s">
        <v>92</v>
      </c>
      <c r="D1077" s="2">
        <v>42533</v>
      </c>
    </row>
    <row r="1078" spans="1:4" ht="45" x14ac:dyDescent="0.25">
      <c r="A1078" s="36" t="s">
        <v>1140</v>
      </c>
      <c r="B1078" s="35">
        <v>888156.5</v>
      </c>
      <c r="C1078" s="35" t="s">
        <v>672</v>
      </c>
      <c r="D1078" s="2">
        <v>42530</v>
      </c>
    </row>
    <row r="1079" spans="1:4" ht="45" x14ac:dyDescent="0.25">
      <c r="A1079" s="36" t="s">
        <v>819</v>
      </c>
      <c r="B1079" s="12">
        <v>2584086</v>
      </c>
      <c r="C1079" s="36" t="s">
        <v>820</v>
      </c>
      <c r="D1079" s="32">
        <v>42332</v>
      </c>
    </row>
    <row r="1080" spans="1:4" x14ac:dyDescent="0.25">
      <c r="A1080" s="36" t="s">
        <v>978</v>
      </c>
      <c r="B1080" s="35">
        <v>4963907.67</v>
      </c>
      <c r="C1080" s="35" t="s">
        <v>319</v>
      </c>
      <c r="D1080" s="2">
        <v>42549</v>
      </c>
    </row>
    <row r="1081" spans="1:4" x14ac:dyDescent="0.25">
      <c r="A1081" s="36" t="s">
        <v>216</v>
      </c>
      <c r="B1081" s="35">
        <v>2014968</v>
      </c>
      <c r="C1081" s="35" t="s">
        <v>27</v>
      </c>
      <c r="D1081" s="2">
        <v>42555</v>
      </c>
    </row>
    <row r="1082" spans="1:4" ht="45" x14ac:dyDescent="0.25">
      <c r="A1082" s="36" t="s">
        <v>26</v>
      </c>
      <c r="B1082" s="35">
        <v>382025</v>
      </c>
      <c r="C1082" s="35" t="s">
        <v>937</v>
      </c>
      <c r="D1082" s="32">
        <v>42557</v>
      </c>
    </row>
    <row r="1083" spans="1:4" ht="45" x14ac:dyDescent="0.25">
      <c r="A1083" s="36" t="s">
        <v>26</v>
      </c>
      <c r="B1083" s="35">
        <v>61360</v>
      </c>
      <c r="C1083" s="35" t="s">
        <v>937</v>
      </c>
      <c r="D1083" s="32">
        <v>42557</v>
      </c>
    </row>
    <row r="1084" spans="1:4" x14ac:dyDescent="0.25">
      <c r="A1084" s="36" t="s">
        <v>344</v>
      </c>
      <c r="B1084" s="35">
        <v>670051.19999999995</v>
      </c>
      <c r="C1084" s="35" t="s">
        <v>345</v>
      </c>
      <c r="D1084" s="2">
        <v>42563</v>
      </c>
    </row>
    <row r="1085" spans="1:4" ht="45" x14ac:dyDescent="0.25">
      <c r="A1085" s="15" t="s">
        <v>211</v>
      </c>
      <c r="B1085" s="35">
        <f>275376+8682192.01</f>
        <v>8957568.0099999998</v>
      </c>
      <c r="C1085" s="35" t="s">
        <v>858</v>
      </c>
      <c r="D1085" s="2">
        <v>42578</v>
      </c>
    </row>
    <row r="1086" spans="1:4" ht="45" x14ac:dyDescent="0.25">
      <c r="A1086" s="36" t="s">
        <v>70</v>
      </c>
      <c r="B1086" s="35">
        <f>14000*1.18</f>
        <v>16520</v>
      </c>
      <c r="C1086" s="4" t="s">
        <v>810</v>
      </c>
      <c r="D1086" s="2">
        <v>42585</v>
      </c>
    </row>
    <row r="1087" spans="1:4" ht="30" x14ac:dyDescent="0.25">
      <c r="A1087" s="36" t="s">
        <v>1140</v>
      </c>
      <c r="B1087" s="35">
        <v>3354841.48</v>
      </c>
      <c r="C1087" s="35" t="s">
        <v>646</v>
      </c>
      <c r="D1087" s="2">
        <v>42594</v>
      </c>
    </row>
    <row r="1088" spans="1:4" ht="45" x14ac:dyDescent="0.25">
      <c r="A1088" s="36" t="s">
        <v>266</v>
      </c>
      <c r="B1088" s="35">
        <f>2189000*1.18</f>
        <v>2583020</v>
      </c>
      <c r="C1088" s="35" t="s">
        <v>768</v>
      </c>
      <c r="D1088" s="2">
        <v>42601</v>
      </c>
    </row>
    <row r="1089" spans="1:4" ht="45" x14ac:dyDescent="0.25">
      <c r="A1089" s="36" t="s">
        <v>604</v>
      </c>
      <c r="B1089" s="35">
        <v>546635</v>
      </c>
      <c r="C1089" s="35" t="s">
        <v>653</v>
      </c>
      <c r="D1089" s="2">
        <v>42601</v>
      </c>
    </row>
    <row r="1090" spans="1:4" ht="45" x14ac:dyDescent="0.25">
      <c r="A1090" s="15" t="s">
        <v>211</v>
      </c>
      <c r="B1090" s="35">
        <f>(78475+124277.55-13975)*1.18+(11266+13975)</f>
        <v>247998.50899999996</v>
      </c>
      <c r="C1090" s="35" t="s">
        <v>779</v>
      </c>
      <c r="D1090" s="32">
        <v>42601</v>
      </c>
    </row>
    <row r="1091" spans="1:4" ht="30" x14ac:dyDescent="0.25">
      <c r="A1091" s="36" t="s">
        <v>1141</v>
      </c>
      <c r="B1091" s="35">
        <v>3208304.56</v>
      </c>
      <c r="C1091" s="35" t="s">
        <v>709</v>
      </c>
      <c r="D1091" s="2">
        <v>42608</v>
      </c>
    </row>
    <row r="1092" spans="1:4" ht="45" x14ac:dyDescent="0.25">
      <c r="A1092" s="36" t="s">
        <v>344</v>
      </c>
      <c r="B1092" s="35">
        <f>90000*1.18</f>
        <v>106200</v>
      </c>
      <c r="C1092" s="4" t="s">
        <v>781</v>
      </c>
      <c r="D1092" s="2">
        <v>42608</v>
      </c>
    </row>
    <row r="1093" spans="1:4" ht="45" x14ac:dyDescent="0.25">
      <c r="A1093" s="36" t="s">
        <v>1021</v>
      </c>
      <c r="B1093" s="35">
        <f>339053*1.18</f>
        <v>400082.54</v>
      </c>
      <c r="C1093" s="35" t="s">
        <v>791</v>
      </c>
      <c r="D1093" s="2">
        <v>42612</v>
      </c>
    </row>
    <row r="1094" spans="1:4" x14ac:dyDescent="0.25">
      <c r="A1094" s="36" t="s">
        <v>1021</v>
      </c>
      <c r="B1094" s="35">
        <v>17700</v>
      </c>
      <c r="C1094" s="35" t="s">
        <v>707</v>
      </c>
      <c r="D1094" s="2">
        <v>42625</v>
      </c>
    </row>
    <row r="1095" spans="1:4" s="31" customFormat="1" ht="45" x14ac:dyDescent="0.25">
      <c r="A1095" s="36" t="s">
        <v>389</v>
      </c>
      <c r="B1095" s="35">
        <f>76500*1.18</f>
        <v>90270</v>
      </c>
      <c r="C1095" s="35" t="s">
        <v>946</v>
      </c>
      <c r="D1095" s="2">
        <v>42650</v>
      </c>
    </row>
    <row r="1096" spans="1:4" s="31" customFormat="1" x14ac:dyDescent="0.25">
      <c r="A1096" s="36" t="s">
        <v>932</v>
      </c>
      <c r="B1096" s="35">
        <v>1053255.1599999999</v>
      </c>
      <c r="C1096" s="35" t="s">
        <v>992</v>
      </c>
      <c r="D1096" s="2">
        <v>42650</v>
      </c>
    </row>
    <row r="1097" spans="1:4" s="31" customFormat="1" x14ac:dyDescent="0.25">
      <c r="A1097" s="36" t="s">
        <v>52</v>
      </c>
      <c r="B1097" s="35">
        <f>699377.1+4039803.9</f>
        <v>4739181</v>
      </c>
      <c r="C1097" s="35" t="s">
        <v>947</v>
      </c>
      <c r="D1097" s="2">
        <v>42650</v>
      </c>
    </row>
    <row r="1098" spans="1:4" x14ac:dyDescent="0.25">
      <c r="A1098" s="15" t="s">
        <v>1005</v>
      </c>
      <c r="B1098" s="35">
        <v>11182032</v>
      </c>
      <c r="C1098" s="35" t="s">
        <v>1004</v>
      </c>
      <c r="D1098" s="2">
        <v>42650</v>
      </c>
    </row>
    <row r="1099" spans="1:4" x14ac:dyDescent="0.25">
      <c r="A1099" s="36" t="s">
        <v>52</v>
      </c>
      <c r="B1099" s="35">
        <v>9300776.7100000009</v>
      </c>
      <c r="C1099" s="35" t="s">
        <v>1002</v>
      </c>
      <c r="D1099" s="2">
        <v>42650</v>
      </c>
    </row>
    <row r="1100" spans="1:4" s="31" customFormat="1" x14ac:dyDescent="0.25">
      <c r="A1100" s="36" t="s">
        <v>1021</v>
      </c>
      <c r="B1100" s="35">
        <v>91719</v>
      </c>
      <c r="C1100" s="35" t="s">
        <v>1024</v>
      </c>
      <c r="D1100" s="2">
        <v>42671</v>
      </c>
    </row>
    <row r="1101" spans="1:4" s="31" customFormat="1" x14ac:dyDescent="0.25">
      <c r="A1101" s="36" t="s">
        <v>52</v>
      </c>
      <c r="B1101" s="35">
        <v>1182397.78</v>
      </c>
      <c r="C1101" s="35" t="s">
        <v>1013</v>
      </c>
      <c r="D1101" s="2">
        <v>42671</v>
      </c>
    </row>
    <row r="1102" spans="1:4" s="31" customFormat="1" x14ac:dyDescent="0.25">
      <c r="A1102" s="36"/>
      <c r="B1102" s="35"/>
      <c r="C1102" s="35"/>
      <c r="D1102" s="2"/>
    </row>
    <row r="1103" spans="1:4" x14ac:dyDescent="0.25">
      <c r="A1103" s="44" t="s">
        <v>108</v>
      </c>
      <c r="B1103" s="46">
        <f>SUM(B1104:B1109)</f>
        <v>2760820.0900000003</v>
      </c>
      <c r="C1103" s="46"/>
      <c r="D1103" s="55" t="s">
        <v>9</v>
      </c>
    </row>
    <row r="1104" spans="1:4" ht="45" x14ac:dyDescent="0.25">
      <c r="A1104" s="36" t="s">
        <v>52</v>
      </c>
      <c r="B1104" s="35">
        <v>1117979.2</v>
      </c>
      <c r="C1104" s="35" t="s">
        <v>665</v>
      </c>
      <c r="D1104" s="2">
        <v>42445</v>
      </c>
    </row>
    <row r="1105" spans="1:4" ht="45" x14ac:dyDescent="0.25">
      <c r="A1105" s="36" t="s">
        <v>1068</v>
      </c>
      <c r="B1105" s="35">
        <f>53212.5*1.18</f>
        <v>62790.75</v>
      </c>
      <c r="C1105" s="35" t="s">
        <v>756</v>
      </c>
      <c r="D1105" s="2">
        <v>42445</v>
      </c>
    </row>
    <row r="1106" spans="1:4" ht="45" x14ac:dyDescent="0.25">
      <c r="A1106" s="36" t="s">
        <v>633</v>
      </c>
      <c r="B1106" s="35">
        <v>2902.8</v>
      </c>
      <c r="C1106" s="35" t="s">
        <v>744</v>
      </c>
      <c r="D1106" s="2">
        <v>42458</v>
      </c>
    </row>
    <row r="1107" spans="1:4" ht="45" x14ac:dyDescent="0.25">
      <c r="A1107" s="36" t="s">
        <v>1141</v>
      </c>
      <c r="B1107" s="35">
        <v>892021</v>
      </c>
      <c r="C1107" s="35" t="s">
        <v>672</v>
      </c>
      <c r="D1107" s="2">
        <v>42530</v>
      </c>
    </row>
    <row r="1108" spans="1:4" ht="45" x14ac:dyDescent="0.25">
      <c r="A1108" s="36" t="s">
        <v>52</v>
      </c>
      <c r="B1108" s="35">
        <v>107974.72</v>
      </c>
      <c r="C1108" s="35" t="s">
        <v>651</v>
      </c>
      <c r="D1108" s="32">
        <v>42531</v>
      </c>
    </row>
    <row r="1109" spans="1:4" x14ac:dyDescent="0.25">
      <c r="A1109" s="36" t="s">
        <v>411</v>
      </c>
      <c r="B1109" s="35">
        <v>577151.62</v>
      </c>
      <c r="C1109" s="35" t="s">
        <v>412</v>
      </c>
      <c r="D1109" s="2">
        <v>42558</v>
      </c>
    </row>
    <row r="1110" spans="1:4" s="31" customFormat="1" x14ac:dyDescent="0.25">
      <c r="A1110" s="36"/>
      <c r="B1110" s="35"/>
      <c r="C1110" s="35"/>
      <c r="D1110" s="2"/>
    </row>
    <row r="1111" spans="1:4" x14ac:dyDescent="0.25">
      <c r="A1111" s="44" t="s">
        <v>93</v>
      </c>
      <c r="B1111" s="46">
        <f>SUM(B1112:B1114)</f>
        <v>6618997.9000000004</v>
      </c>
      <c r="C1111" s="46"/>
      <c r="D1111" s="55"/>
    </row>
    <row r="1112" spans="1:4" ht="45" x14ac:dyDescent="0.25">
      <c r="A1112" s="36" t="s">
        <v>633</v>
      </c>
      <c r="B1112" s="35">
        <v>52191.4</v>
      </c>
      <c r="C1112" s="35" t="s">
        <v>744</v>
      </c>
      <c r="D1112" s="2">
        <v>42458</v>
      </c>
    </row>
    <row r="1113" spans="1:4" ht="45" x14ac:dyDescent="0.25">
      <c r="A1113" s="36" t="s">
        <v>819</v>
      </c>
      <c r="B1113" s="12">
        <v>5720038.5</v>
      </c>
      <c r="C1113" s="36" t="s">
        <v>820</v>
      </c>
      <c r="D1113" s="32">
        <v>42332</v>
      </c>
    </row>
    <row r="1114" spans="1:4" x14ac:dyDescent="0.25">
      <c r="A1114" s="15" t="s">
        <v>374</v>
      </c>
      <c r="B1114" s="35">
        <v>846768</v>
      </c>
      <c r="C1114" s="35" t="s">
        <v>375</v>
      </c>
      <c r="D1114" s="2">
        <v>42559</v>
      </c>
    </row>
    <row r="1115" spans="1:4" s="31" customFormat="1" x14ac:dyDescent="0.25">
      <c r="A1115" s="15"/>
      <c r="B1115" s="35"/>
      <c r="C1115" s="35"/>
      <c r="D1115" s="2"/>
    </row>
    <row r="1116" spans="1:4" x14ac:dyDescent="0.25">
      <c r="A1116" s="44" t="s">
        <v>1182</v>
      </c>
      <c r="B1116" s="46">
        <f>SUM(B1117:B1122)</f>
        <v>6882489.2580000004</v>
      </c>
      <c r="C1116" s="46"/>
      <c r="D1116" s="55"/>
    </row>
    <row r="1117" spans="1:4" x14ac:dyDescent="0.25">
      <c r="A1117" s="36" t="s">
        <v>137</v>
      </c>
      <c r="B1117" s="35">
        <v>3343277.95</v>
      </c>
      <c r="C1117" s="35" t="s">
        <v>72</v>
      </c>
      <c r="D1117" s="32">
        <v>42355</v>
      </c>
    </row>
    <row r="1118" spans="1:4" ht="45" x14ac:dyDescent="0.25">
      <c r="A1118" s="36" t="s">
        <v>51</v>
      </c>
      <c r="B1118" s="4">
        <v>112005.6</v>
      </c>
      <c r="C1118" s="35" t="s">
        <v>650</v>
      </c>
      <c r="D1118" s="2">
        <v>42460</v>
      </c>
    </row>
    <row r="1119" spans="1:4" x14ac:dyDescent="0.25">
      <c r="A1119" s="36" t="s">
        <v>102</v>
      </c>
      <c r="B1119" s="35">
        <v>65985.600000000006</v>
      </c>
      <c r="C1119" s="35" t="s">
        <v>321</v>
      </c>
      <c r="D1119" s="32">
        <v>42548</v>
      </c>
    </row>
    <row r="1120" spans="1:4" ht="45" x14ac:dyDescent="0.25">
      <c r="A1120" s="36" t="s">
        <v>449</v>
      </c>
      <c r="B1120" s="35">
        <f>2820874.1*1.18</f>
        <v>3328631.4380000001</v>
      </c>
      <c r="C1120" s="35" t="s">
        <v>752</v>
      </c>
      <c r="D1120" s="32">
        <v>42590</v>
      </c>
    </row>
    <row r="1121" spans="1:7" s="31" customFormat="1" ht="45" x14ac:dyDescent="0.25">
      <c r="A1121" s="36" t="s">
        <v>1021</v>
      </c>
      <c r="B1121" s="35">
        <f>10000*1.18</f>
        <v>11800</v>
      </c>
      <c r="C1121" s="35" t="s">
        <v>767</v>
      </c>
      <c r="D1121" s="32">
        <v>42628</v>
      </c>
      <c r="E1121"/>
      <c r="F1121"/>
      <c r="G1121"/>
    </row>
    <row r="1122" spans="1:7" ht="45" x14ac:dyDescent="0.25">
      <c r="A1122" s="61" t="s">
        <v>688</v>
      </c>
      <c r="B1122" s="12">
        <v>20788.669999999998</v>
      </c>
      <c r="C1122" s="36" t="s">
        <v>758</v>
      </c>
      <c r="D1122" s="32">
        <v>42629</v>
      </c>
    </row>
    <row r="1123" spans="1:7" s="31" customFormat="1" x14ac:dyDescent="0.25">
      <c r="A1123" s="61"/>
      <c r="B1123" s="12"/>
      <c r="C1123" s="36"/>
      <c r="D1123" s="32"/>
    </row>
    <row r="1124" spans="1:7" x14ac:dyDescent="0.25">
      <c r="A1124" s="44" t="s">
        <v>167</v>
      </c>
      <c r="B1124" s="46">
        <f>SUM(B1125:B1129)</f>
        <v>2646222.4596000002</v>
      </c>
      <c r="C1124" s="46"/>
      <c r="D1124" s="55"/>
      <c r="F1124" s="31"/>
      <c r="G1124" s="31"/>
    </row>
    <row r="1125" spans="1:7" x14ac:dyDescent="0.25">
      <c r="A1125" s="36" t="s">
        <v>169</v>
      </c>
      <c r="B1125" s="35">
        <v>10030</v>
      </c>
      <c r="C1125" s="35" t="s">
        <v>168</v>
      </c>
      <c r="D1125" s="2">
        <v>42325</v>
      </c>
      <c r="E1125" s="31"/>
    </row>
    <row r="1126" spans="1:7" ht="30" x14ac:dyDescent="0.25">
      <c r="A1126" s="36" t="s">
        <v>212</v>
      </c>
      <c r="B1126" s="35">
        <f>305951.72*1.18</f>
        <v>361023.02959999995</v>
      </c>
      <c r="C1126" s="35" t="s">
        <v>857</v>
      </c>
      <c r="D1126" s="2">
        <v>42375</v>
      </c>
    </row>
    <row r="1127" spans="1:7" x14ac:dyDescent="0.25">
      <c r="A1127" s="36" t="s">
        <v>775</v>
      </c>
      <c r="B1127" s="35">
        <v>1767144.79</v>
      </c>
      <c r="C1127" s="35" t="s">
        <v>625</v>
      </c>
      <c r="D1127" s="2">
        <v>42618</v>
      </c>
    </row>
    <row r="1128" spans="1:7" x14ac:dyDescent="0.25">
      <c r="A1128" s="36" t="s">
        <v>961</v>
      </c>
      <c r="B1128" s="35">
        <v>466818.62</v>
      </c>
      <c r="C1128" s="35" t="s">
        <v>964</v>
      </c>
      <c r="D1128" s="2">
        <v>42530</v>
      </c>
    </row>
    <row r="1129" spans="1:7" ht="45" x14ac:dyDescent="0.25">
      <c r="A1129" s="61" t="s">
        <v>688</v>
      </c>
      <c r="B1129" s="12">
        <v>41206.019999999997</v>
      </c>
      <c r="C1129" s="36" t="s">
        <v>758</v>
      </c>
      <c r="D1129" s="32">
        <v>42629</v>
      </c>
    </row>
    <row r="1130" spans="1:7" s="31" customFormat="1" x14ac:dyDescent="0.25">
      <c r="A1130" s="61"/>
      <c r="B1130" s="12"/>
      <c r="C1130" s="36"/>
      <c r="D1130" s="32"/>
    </row>
    <row r="1131" spans="1:7" ht="30" x14ac:dyDescent="0.25">
      <c r="A1131" s="44" t="s">
        <v>656</v>
      </c>
      <c r="B1131" s="46">
        <f>SUM(B1132:B1133)</f>
        <v>544674.87</v>
      </c>
      <c r="C1131" s="46"/>
      <c r="D1131" s="55"/>
    </row>
    <row r="1132" spans="1:7" ht="30" x14ac:dyDescent="0.25">
      <c r="A1132" s="16" t="s">
        <v>1110</v>
      </c>
      <c r="B1132" s="19">
        <v>100678.83</v>
      </c>
      <c r="C1132" s="5" t="s">
        <v>831</v>
      </c>
      <c r="D1132" s="17">
        <v>42417</v>
      </c>
    </row>
    <row r="1133" spans="1:7" ht="30" x14ac:dyDescent="0.25">
      <c r="A1133" s="16" t="s">
        <v>1110</v>
      </c>
      <c r="B1133" s="19">
        <v>443996.04</v>
      </c>
      <c r="C1133" s="5" t="s">
        <v>831</v>
      </c>
      <c r="D1133" s="17">
        <v>42524</v>
      </c>
    </row>
    <row r="1134" spans="1:7" s="31" customFormat="1" x14ac:dyDescent="0.25">
      <c r="A1134" s="16"/>
      <c r="B1134" s="19"/>
      <c r="C1134" s="5"/>
      <c r="D1134" s="17"/>
    </row>
    <row r="1135" spans="1:7" ht="30" x14ac:dyDescent="0.25">
      <c r="A1135" s="44" t="s">
        <v>30</v>
      </c>
      <c r="B1135" s="46">
        <f>SUM(B1136:B1138)</f>
        <v>4888247.0199999996</v>
      </c>
      <c r="C1135" s="46"/>
      <c r="D1135" s="55"/>
    </row>
    <row r="1136" spans="1:7" x14ac:dyDescent="0.25">
      <c r="A1136" s="16" t="s">
        <v>555</v>
      </c>
      <c r="B1136" s="19">
        <v>2021361.87</v>
      </c>
      <c r="C1136" s="25" t="s">
        <v>556</v>
      </c>
      <c r="D1136" s="17">
        <v>42606</v>
      </c>
    </row>
    <row r="1137" spans="1:4" x14ac:dyDescent="0.25">
      <c r="A1137" s="16" t="s">
        <v>1092</v>
      </c>
      <c r="B1137" s="19">
        <v>2066885.15</v>
      </c>
      <c r="C1137" s="25" t="s">
        <v>828</v>
      </c>
      <c r="D1137" s="17">
        <v>42559</v>
      </c>
    </row>
    <row r="1138" spans="1:4" x14ac:dyDescent="0.25">
      <c r="A1138" s="16" t="s">
        <v>362</v>
      </c>
      <c r="B1138" s="19">
        <v>800000</v>
      </c>
      <c r="C1138" s="5" t="s">
        <v>363</v>
      </c>
      <c r="D1138" s="17">
        <v>42549</v>
      </c>
    </row>
    <row r="1139" spans="1:4" s="31" customFormat="1" x14ac:dyDescent="0.25">
      <c r="A1139" s="16"/>
      <c r="B1139" s="19"/>
      <c r="C1139" s="5"/>
      <c r="D1139" s="17"/>
    </row>
    <row r="1140" spans="1:4" ht="30" x14ac:dyDescent="0.25">
      <c r="A1140" s="44" t="s">
        <v>1183</v>
      </c>
      <c r="B1140" s="46">
        <f>+B1141</f>
        <v>611974.40000000002</v>
      </c>
      <c r="C1140" s="46"/>
      <c r="D1140" s="55"/>
    </row>
    <row r="1141" spans="1:4" x14ac:dyDescent="0.25">
      <c r="A1141" s="16" t="s">
        <v>1049</v>
      </c>
      <c r="B1141" s="35">
        <v>611974.40000000002</v>
      </c>
      <c r="C1141" s="5" t="s">
        <v>323</v>
      </c>
      <c r="D1141" s="17">
        <v>42538</v>
      </c>
    </row>
    <row r="1142" spans="1:4" s="31" customFormat="1" x14ac:dyDescent="0.25">
      <c r="A1142" s="16"/>
      <c r="B1142" s="35"/>
      <c r="C1142" s="5"/>
      <c r="D1142" s="17"/>
    </row>
    <row r="1143" spans="1:4" x14ac:dyDescent="0.25">
      <c r="A1143" s="64" t="s">
        <v>538</v>
      </c>
      <c r="B1143" s="46">
        <f>SUBTOTAL(9,B1144:B1145)</f>
        <v>60093325</v>
      </c>
      <c r="C1143" s="65"/>
      <c r="D1143" s="66"/>
    </row>
    <row r="1144" spans="1:4" x14ac:dyDescent="0.25">
      <c r="A1144" s="16" t="s">
        <v>1070</v>
      </c>
      <c r="B1144" s="35">
        <v>18547725</v>
      </c>
      <c r="C1144" s="5" t="s">
        <v>539</v>
      </c>
      <c r="D1144" s="17">
        <v>42531</v>
      </c>
    </row>
    <row r="1145" spans="1:4" x14ac:dyDescent="0.25">
      <c r="A1145" s="16" t="s">
        <v>1070</v>
      </c>
      <c r="B1145" s="35">
        <v>41545600</v>
      </c>
      <c r="C1145" s="5" t="s">
        <v>540</v>
      </c>
      <c r="D1145" s="17">
        <v>42544</v>
      </c>
    </row>
    <row r="1146" spans="1:4" x14ac:dyDescent="0.25">
      <c r="A1146" s="16"/>
      <c r="B1146" s="35"/>
      <c r="C1146" s="5"/>
      <c r="D1146" s="17"/>
    </row>
    <row r="1147" spans="1:4" x14ac:dyDescent="0.25">
      <c r="A1147" s="44" t="s">
        <v>89</v>
      </c>
      <c r="B1147" s="46">
        <f>SUM(B1148:B1222)</f>
        <v>307772660.61679995</v>
      </c>
      <c r="C1147" s="46"/>
      <c r="D1147" s="55"/>
    </row>
    <row r="1148" spans="1:4" ht="45" x14ac:dyDescent="0.25">
      <c r="A1148" s="36" t="s">
        <v>654</v>
      </c>
      <c r="B1148" s="35">
        <v>97240.61</v>
      </c>
      <c r="C1148" s="35" t="s">
        <v>655</v>
      </c>
      <c r="D1148" s="2">
        <v>42368</v>
      </c>
    </row>
    <row r="1149" spans="1:4" x14ac:dyDescent="0.25">
      <c r="A1149" s="36" t="s">
        <v>28</v>
      </c>
      <c r="B1149" s="35">
        <v>16153067.199999999</v>
      </c>
      <c r="C1149" s="35" t="s">
        <v>174</v>
      </c>
      <c r="D1149" s="32">
        <v>42410</v>
      </c>
    </row>
    <row r="1150" spans="1:4" x14ac:dyDescent="0.25">
      <c r="A1150" s="36" t="s">
        <v>28</v>
      </c>
      <c r="B1150" s="35">
        <v>3194401.6</v>
      </c>
      <c r="C1150" s="35" t="s">
        <v>184</v>
      </c>
      <c r="D1150" s="32">
        <v>42433</v>
      </c>
    </row>
    <row r="1151" spans="1:4" x14ac:dyDescent="0.25">
      <c r="A1151" s="36" t="s">
        <v>196</v>
      </c>
      <c r="B1151" s="35">
        <v>311909.40000000002</v>
      </c>
      <c r="C1151" s="35" t="s">
        <v>197</v>
      </c>
      <c r="D1151" s="32">
        <v>42443</v>
      </c>
    </row>
    <row r="1152" spans="1:4" x14ac:dyDescent="0.25">
      <c r="A1152" s="36" t="s">
        <v>1033</v>
      </c>
      <c r="B1152" s="35">
        <v>387916.03</v>
      </c>
      <c r="C1152" s="35" t="s">
        <v>202</v>
      </c>
      <c r="D1152" s="32">
        <v>42445</v>
      </c>
    </row>
    <row r="1153" spans="1:4" x14ac:dyDescent="0.25">
      <c r="A1153" s="36" t="s">
        <v>1105</v>
      </c>
      <c r="B1153" s="35">
        <v>3656480.16</v>
      </c>
      <c r="C1153" s="8" t="s">
        <v>230</v>
      </c>
      <c r="D1153" s="32">
        <v>42468</v>
      </c>
    </row>
    <row r="1154" spans="1:4" x14ac:dyDescent="0.25">
      <c r="A1154" s="36" t="s">
        <v>28</v>
      </c>
      <c r="B1154" s="35">
        <v>2389075.2000000002</v>
      </c>
      <c r="C1154" s="35" t="s">
        <v>348</v>
      </c>
      <c r="D1154" s="32">
        <v>42472</v>
      </c>
    </row>
    <row r="1155" spans="1:4" x14ac:dyDescent="0.25">
      <c r="A1155" s="36" t="s">
        <v>851</v>
      </c>
      <c r="B1155" s="35">
        <v>985654</v>
      </c>
      <c r="C1155" s="35" t="s">
        <v>27</v>
      </c>
      <c r="D1155" s="32">
        <v>42474</v>
      </c>
    </row>
    <row r="1156" spans="1:4" x14ac:dyDescent="0.25">
      <c r="A1156" s="36" t="s">
        <v>846</v>
      </c>
      <c r="B1156" s="35">
        <v>1409628</v>
      </c>
      <c r="C1156" s="35" t="s">
        <v>92</v>
      </c>
      <c r="D1156" s="32">
        <v>42474</v>
      </c>
    </row>
    <row r="1157" spans="1:4" x14ac:dyDescent="0.25">
      <c r="A1157" s="36" t="s">
        <v>172</v>
      </c>
      <c r="B1157" s="35">
        <v>60810.12</v>
      </c>
      <c r="C1157" s="35" t="s">
        <v>206</v>
      </c>
      <c r="D1157" s="32">
        <v>42495</v>
      </c>
    </row>
    <row r="1158" spans="1:4" x14ac:dyDescent="0.25">
      <c r="A1158" s="36" t="s">
        <v>848</v>
      </c>
      <c r="B1158" s="35">
        <v>1052504.28</v>
      </c>
      <c r="C1158" s="35" t="s">
        <v>27</v>
      </c>
      <c r="D1158" s="32">
        <v>42510</v>
      </c>
    </row>
    <row r="1159" spans="1:4" ht="45" x14ac:dyDescent="0.25">
      <c r="A1159" s="36" t="s">
        <v>209</v>
      </c>
      <c r="B1159" s="35">
        <f>3568320+551673.6</f>
        <v>4119993.6</v>
      </c>
      <c r="C1159" s="35" t="s">
        <v>648</v>
      </c>
      <c r="D1159" s="32">
        <v>42520</v>
      </c>
    </row>
    <row r="1160" spans="1:4" x14ac:dyDescent="0.25">
      <c r="A1160" s="36" t="s">
        <v>238</v>
      </c>
      <c r="B1160" s="35">
        <v>8437000</v>
      </c>
      <c r="C1160" s="35" t="s">
        <v>239</v>
      </c>
      <c r="D1160" s="32">
        <v>42527</v>
      </c>
    </row>
    <row r="1161" spans="1:4" x14ac:dyDescent="0.25">
      <c r="A1161" s="36" t="s">
        <v>28</v>
      </c>
      <c r="B1161" s="35">
        <v>6621593.5999999996</v>
      </c>
      <c r="C1161" s="35" t="s">
        <v>510</v>
      </c>
      <c r="D1161" s="32">
        <v>42527</v>
      </c>
    </row>
    <row r="1162" spans="1:4" ht="45" x14ac:dyDescent="0.25">
      <c r="A1162" s="36" t="s">
        <v>52</v>
      </c>
      <c r="B1162" s="35">
        <v>3389833.2</v>
      </c>
      <c r="C1162" s="35" t="s">
        <v>651</v>
      </c>
      <c r="D1162" s="32">
        <v>42531</v>
      </c>
    </row>
    <row r="1163" spans="1:4" x14ac:dyDescent="0.25">
      <c r="A1163" s="36" t="s">
        <v>773</v>
      </c>
      <c r="B1163" s="35">
        <v>849954</v>
      </c>
      <c r="C1163" s="35" t="s">
        <v>27</v>
      </c>
      <c r="D1163" s="32">
        <v>42531</v>
      </c>
    </row>
    <row r="1164" spans="1:4" x14ac:dyDescent="0.25">
      <c r="A1164" s="36" t="s">
        <v>1054</v>
      </c>
      <c r="B1164" s="35">
        <v>7598835.0199999996</v>
      </c>
      <c r="C1164" s="35" t="s">
        <v>18</v>
      </c>
      <c r="D1164" s="32">
        <v>42511</v>
      </c>
    </row>
    <row r="1165" spans="1:4" x14ac:dyDescent="0.25">
      <c r="A1165" s="36" t="s">
        <v>1033</v>
      </c>
      <c r="B1165" s="35">
        <v>1641716.06</v>
      </c>
      <c r="C1165" s="35" t="s">
        <v>832</v>
      </c>
      <c r="D1165" s="32">
        <v>42543</v>
      </c>
    </row>
    <row r="1166" spans="1:4" x14ac:dyDescent="0.25">
      <c r="A1166" s="36" t="s">
        <v>28</v>
      </c>
      <c r="B1166" s="35">
        <v>1191885.49</v>
      </c>
      <c r="C1166" s="35" t="s">
        <v>511</v>
      </c>
      <c r="D1166" s="32">
        <v>42543</v>
      </c>
    </row>
    <row r="1167" spans="1:4" x14ac:dyDescent="0.25">
      <c r="A1167" s="36" t="s">
        <v>156</v>
      </c>
      <c r="B1167" s="35">
        <v>703500</v>
      </c>
      <c r="C1167" s="35" t="s">
        <v>371</v>
      </c>
      <c r="D1167" s="14">
        <v>42543</v>
      </c>
    </row>
    <row r="1168" spans="1:4" ht="30" x14ac:dyDescent="0.25">
      <c r="A1168" s="36" t="s">
        <v>320</v>
      </c>
      <c r="B1168" s="35">
        <v>9776347.1999999993</v>
      </c>
      <c r="C1168" s="35" t="s">
        <v>105</v>
      </c>
      <c r="D1168" s="32">
        <v>42544</v>
      </c>
    </row>
    <row r="1169" spans="1:4" x14ac:dyDescent="0.25">
      <c r="A1169" s="36" t="s">
        <v>506</v>
      </c>
      <c r="B1169" s="35">
        <v>2232371.2000000002</v>
      </c>
      <c r="C1169" s="35" t="s">
        <v>42</v>
      </c>
      <c r="D1169" s="32">
        <v>42606</v>
      </c>
    </row>
    <row r="1170" spans="1:4" x14ac:dyDescent="0.25">
      <c r="A1170" s="36" t="s">
        <v>296</v>
      </c>
      <c r="B1170" s="35">
        <v>689503.5</v>
      </c>
      <c r="C1170" s="35" t="s">
        <v>297</v>
      </c>
      <c r="D1170" s="32">
        <v>42549</v>
      </c>
    </row>
    <row r="1171" spans="1:4" x14ac:dyDescent="0.25">
      <c r="A1171" s="36" t="s">
        <v>773</v>
      </c>
      <c r="B1171" s="35">
        <v>3399816</v>
      </c>
      <c r="C1171" s="35" t="s">
        <v>944</v>
      </c>
      <c r="D1171" s="32">
        <v>42556</v>
      </c>
    </row>
    <row r="1172" spans="1:4" x14ac:dyDescent="0.25">
      <c r="A1172" s="36" t="s">
        <v>276</v>
      </c>
      <c r="B1172" s="35">
        <v>1452008.88</v>
      </c>
      <c r="C1172" s="35" t="s">
        <v>365</v>
      </c>
      <c r="D1172" s="14">
        <v>42549</v>
      </c>
    </row>
    <row r="1173" spans="1:4" x14ac:dyDescent="0.25">
      <c r="A1173" s="36" t="s">
        <v>284</v>
      </c>
      <c r="B1173" s="35">
        <v>672770.14</v>
      </c>
      <c r="C1173" s="35" t="s">
        <v>285</v>
      </c>
      <c r="D1173" s="32">
        <v>42578</v>
      </c>
    </row>
    <row r="1174" spans="1:4" x14ac:dyDescent="0.25">
      <c r="A1174" s="36" t="s">
        <v>276</v>
      </c>
      <c r="B1174" s="35">
        <v>2281728.2400000002</v>
      </c>
      <c r="C1174" s="35" t="s">
        <v>277</v>
      </c>
      <c r="D1174" s="32">
        <v>42555</v>
      </c>
    </row>
    <row r="1175" spans="1:4" x14ac:dyDescent="0.25">
      <c r="A1175" s="36" t="s">
        <v>698</v>
      </c>
      <c r="B1175" s="35">
        <v>802400</v>
      </c>
      <c r="C1175" s="35" t="s">
        <v>204</v>
      </c>
      <c r="D1175" s="32">
        <v>42555</v>
      </c>
    </row>
    <row r="1176" spans="1:4" x14ac:dyDescent="0.25">
      <c r="A1176" s="36" t="s">
        <v>292</v>
      </c>
      <c r="B1176" s="35">
        <v>479493</v>
      </c>
      <c r="C1176" s="35" t="s">
        <v>293</v>
      </c>
      <c r="D1176" s="32">
        <v>42558</v>
      </c>
    </row>
    <row r="1177" spans="1:4" x14ac:dyDescent="0.25">
      <c r="A1177" s="36" t="s">
        <v>107</v>
      </c>
      <c r="B1177" s="35">
        <v>943899.85</v>
      </c>
      <c r="C1177" s="35" t="s">
        <v>943</v>
      </c>
      <c r="D1177" s="32">
        <v>42558</v>
      </c>
    </row>
    <row r="1178" spans="1:4" x14ac:dyDescent="0.25">
      <c r="A1178" s="36" t="s">
        <v>288</v>
      </c>
      <c r="B1178" s="35">
        <v>571577.74</v>
      </c>
      <c r="C1178" s="35" t="s">
        <v>289</v>
      </c>
      <c r="D1178" s="32">
        <v>42559</v>
      </c>
    </row>
    <row r="1179" spans="1:4" x14ac:dyDescent="0.25">
      <c r="A1179" s="36" t="s">
        <v>373</v>
      </c>
      <c r="B1179" s="35">
        <v>571557.54</v>
      </c>
      <c r="C1179" s="35" t="s">
        <v>488</v>
      </c>
      <c r="D1179" s="32">
        <v>42559</v>
      </c>
    </row>
    <row r="1180" spans="1:4" x14ac:dyDescent="0.25">
      <c r="A1180" s="36" t="s">
        <v>191</v>
      </c>
      <c r="B1180" s="35">
        <v>2401536</v>
      </c>
      <c r="C1180" s="35" t="s">
        <v>404</v>
      </c>
      <c r="D1180" s="32">
        <v>42578</v>
      </c>
    </row>
    <row r="1181" spans="1:4" x14ac:dyDescent="0.25">
      <c r="A1181" s="36" t="s">
        <v>78</v>
      </c>
      <c r="B1181" s="35">
        <v>2832000</v>
      </c>
      <c r="C1181" s="35" t="s">
        <v>27</v>
      </c>
      <c r="D1181" s="32">
        <v>42562</v>
      </c>
    </row>
    <row r="1182" spans="1:4" x14ac:dyDescent="0.25">
      <c r="A1182" s="36" t="s">
        <v>287</v>
      </c>
      <c r="B1182" s="35">
        <v>943889.86</v>
      </c>
      <c r="C1182" s="35" t="s">
        <v>291</v>
      </c>
      <c r="D1182" s="32">
        <v>42563</v>
      </c>
    </row>
    <row r="1183" spans="1:4" x14ac:dyDescent="0.25">
      <c r="A1183" s="36" t="s">
        <v>276</v>
      </c>
      <c r="B1183" s="35">
        <v>1037149.2</v>
      </c>
      <c r="C1183" s="35" t="s">
        <v>406</v>
      </c>
      <c r="D1183" s="32">
        <v>42564</v>
      </c>
    </row>
    <row r="1184" spans="1:4" x14ac:dyDescent="0.25">
      <c r="A1184" s="36" t="s">
        <v>1146</v>
      </c>
      <c r="B1184" s="35">
        <v>3427078.89</v>
      </c>
      <c r="C1184" s="35" t="s">
        <v>391</v>
      </c>
      <c r="D1184" s="14">
        <v>42564</v>
      </c>
    </row>
    <row r="1185" spans="1:4" x14ac:dyDescent="0.25">
      <c r="A1185" s="36" t="s">
        <v>1147</v>
      </c>
      <c r="B1185" s="35">
        <v>943899.85</v>
      </c>
      <c r="C1185" s="35" t="s">
        <v>945</v>
      </c>
      <c r="D1185" s="32">
        <v>42564</v>
      </c>
    </row>
    <row r="1186" spans="1:4" x14ac:dyDescent="0.25">
      <c r="A1186" s="36" t="s">
        <v>1147</v>
      </c>
      <c r="B1186" s="35">
        <v>837055.7</v>
      </c>
      <c r="C1186" s="35" t="s">
        <v>454</v>
      </c>
      <c r="D1186" s="32">
        <v>42571</v>
      </c>
    </row>
    <row r="1187" spans="1:4" x14ac:dyDescent="0.25">
      <c r="A1187" s="36" t="s">
        <v>52</v>
      </c>
      <c r="B1187" s="35">
        <v>6222226.1399999997</v>
      </c>
      <c r="C1187" s="35" t="s">
        <v>405</v>
      </c>
      <c r="D1187" s="32">
        <v>42576</v>
      </c>
    </row>
    <row r="1188" spans="1:4" x14ac:dyDescent="0.25">
      <c r="A1188" s="36" t="s">
        <v>107</v>
      </c>
      <c r="B1188" s="35">
        <v>1625399.85</v>
      </c>
      <c r="C1188" s="35" t="s">
        <v>286</v>
      </c>
      <c r="D1188" s="32">
        <v>42585</v>
      </c>
    </row>
    <row r="1189" spans="1:4" x14ac:dyDescent="0.25">
      <c r="A1189" s="36" t="s">
        <v>342</v>
      </c>
      <c r="B1189" s="35">
        <v>536703.26</v>
      </c>
      <c r="C1189" s="35" t="s">
        <v>343</v>
      </c>
      <c r="D1189" s="32">
        <v>42585</v>
      </c>
    </row>
    <row r="1190" spans="1:4" x14ac:dyDescent="0.25">
      <c r="A1190" s="36" t="s">
        <v>435</v>
      </c>
      <c r="B1190" s="35">
        <v>726880</v>
      </c>
      <c r="C1190" s="35" t="s">
        <v>436</v>
      </c>
      <c r="D1190" s="32">
        <v>42585</v>
      </c>
    </row>
    <row r="1191" spans="1:4" x14ac:dyDescent="0.25">
      <c r="A1191" s="36" t="s">
        <v>442</v>
      </c>
      <c r="B1191" s="35">
        <v>648573.97</v>
      </c>
      <c r="C1191" s="35" t="s">
        <v>443</v>
      </c>
      <c r="D1191" s="32">
        <v>42590</v>
      </c>
    </row>
    <row r="1192" spans="1:4" x14ac:dyDescent="0.25">
      <c r="A1192" s="36" t="s">
        <v>276</v>
      </c>
      <c r="B1192" s="35">
        <v>2696587.92</v>
      </c>
      <c r="C1192" s="35" t="s">
        <v>450</v>
      </c>
      <c r="D1192" s="32">
        <v>42591</v>
      </c>
    </row>
    <row r="1193" spans="1:4" x14ac:dyDescent="0.25">
      <c r="A1193" s="36" t="s">
        <v>497</v>
      </c>
      <c r="B1193" s="35">
        <v>3262464</v>
      </c>
      <c r="C1193" s="35" t="s">
        <v>261</v>
      </c>
      <c r="D1193" s="32">
        <v>42593</v>
      </c>
    </row>
    <row r="1194" spans="1:4" ht="30" x14ac:dyDescent="0.25">
      <c r="A1194" s="36" t="s">
        <v>1096</v>
      </c>
      <c r="B1194" s="35">
        <v>1559960</v>
      </c>
      <c r="C1194" s="35" t="s">
        <v>59</v>
      </c>
      <c r="D1194" s="32">
        <v>42594</v>
      </c>
    </row>
    <row r="1195" spans="1:4" ht="30" x14ac:dyDescent="0.25">
      <c r="A1195" s="36" t="s">
        <v>1141</v>
      </c>
      <c r="B1195" s="35">
        <v>616198.94999999995</v>
      </c>
      <c r="C1195" s="35" t="s">
        <v>496</v>
      </c>
      <c r="D1195" s="32">
        <v>42601</v>
      </c>
    </row>
    <row r="1196" spans="1:4" x14ac:dyDescent="0.25">
      <c r="A1196" s="36" t="s">
        <v>196</v>
      </c>
      <c r="B1196" s="35">
        <v>41772000</v>
      </c>
      <c r="C1196" s="35" t="s">
        <v>536</v>
      </c>
      <c r="D1196" s="32">
        <v>42611</v>
      </c>
    </row>
    <row r="1197" spans="1:4" x14ac:dyDescent="0.25">
      <c r="A1197" s="36" t="s">
        <v>276</v>
      </c>
      <c r="B1197" s="35">
        <v>2074298.4</v>
      </c>
      <c r="C1197" s="35" t="s">
        <v>599</v>
      </c>
      <c r="D1197" s="32">
        <v>42611</v>
      </c>
    </row>
    <row r="1198" spans="1:4" x14ac:dyDescent="0.25">
      <c r="A1198" s="36" t="s">
        <v>1148</v>
      </c>
      <c r="B1198" s="35">
        <v>30476851.199999999</v>
      </c>
      <c r="C1198" s="35" t="s">
        <v>47</v>
      </c>
      <c r="D1198" s="32">
        <v>42612</v>
      </c>
    </row>
    <row r="1199" spans="1:4" x14ac:dyDescent="0.25">
      <c r="A1199" s="36" t="s">
        <v>1148</v>
      </c>
      <c r="B1199" s="35">
        <v>9782294.4000000004</v>
      </c>
      <c r="C1199" s="35" t="s">
        <v>782</v>
      </c>
      <c r="D1199" s="32">
        <v>42615</v>
      </c>
    </row>
    <row r="1200" spans="1:4" x14ac:dyDescent="0.25">
      <c r="A1200" s="36" t="s">
        <v>442</v>
      </c>
      <c r="B1200" s="35">
        <v>3093601.28</v>
      </c>
      <c r="C1200" s="35" t="s">
        <v>600</v>
      </c>
      <c r="D1200" s="32">
        <v>42619</v>
      </c>
    </row>
    <row r="1201" spans="1:4" x14ac:dyDescent="0.25">
      <c r="A1201" s="36" t="s">
        <v>506</v>
      </c>
      <c r="B1201" s="35">
        <v>4742656</v>
      </c>
      <c r="C1201" s="35" t="s">
        <v>612</v>
      </c>
      <c r="D1201" s="32">
        <v>42619</v>
      </c>
    </row>
    <row r="1202" spans="1:4" x14ac:dyDescent="0.25">
      <c r="A1202" s="36" t="s">
        <v>156</v>
      </c>
      <c r="B1202" s="35">
        <v>670000</v>
      </c>
      <c r="C1202" s="35" t="s">
        <v>40</v>
      </c>
      <c r="D1202" s="32">
        <v>42622</v>
      </c>
    </row>
    <row r="1203" spans="1:4" x14ac:dyDescent="0.25">
      <c r="A1203" s="36" t="s">
        <v>548</v>
      </c>
      <c r="B1203" s="35">
        <v>24310454.399999999</v>
      </c>
      <c r="C1203" s="35" t="s">
        <v>597</v>
      </c>
      <c r="D1203" s="32">
        <v>42622</v>
      </c>
    </row>
    <row r="1204" spans="1:4" x14ac:dyDescent="0.25">
      <c r="A1204" s="36" t="s">
        <v>156</v>
      </c>
      <c r="B1204" s="35">
        <v>668660</v>
      </c>
      <c r="C1204" s="35" t="s">
        <v>55</v>
      </c>
      <c r="D1204" s="32">
        <v>42625</v>
      </c>
    </row>
    <row r="1205" spans="1:4" x14ac:dyDescent="0.25">
      <c r="A1205" s="36" t="s">
        <v>52</v>
      </c>
      <c r="B1205" s="35">
        <v>2596000</v>
      </c>
      <c r="C1205" s="35" t="s">
        <v>686</v>
      </c>
      <c r="D1205" s="32">
        <v>42625</v>
      </c>
    </row>
    <row r="1206" spans="1:4" x14ac:dyDescent="0.25">
      <c r="A1206" s="36" t="s">
        <v>698</v>
      </c>
      <c r="B1206" s="35">
        <v>808819.19999999995</v>
      </c>
      <c r="C1206" s="35" t="s">
        <v>699</v>
      </c>
      <c r="D1206" s="32">
        <v>42626</v>
      </c>
    </row>
    <row r="1207" spans="1:4" x14ac:dyDescent="0.25">
      <c r="A1207" s="36" t="s">
        <v>701</v>
      </c>
      <c r="B1207" s="35">
        <v>4259772.0599999996</v>
      </c>
      <c r="C1207" s="35" t="s">
        <v>702</v>
      </c>
      <c r="D1207" s="32">
        <v>42628</v>
      </c>
    </row>
    <row r="1208" spans="1:4" ht="45" x14ac:dyDescent="0.25">
      <c r="A1208" s="36" t="s">
        <v>812</v>
      </c>
      <c r="B1208" s="35">
        <f>544464.26*1.18</f>
        <v>642467.82679999992</v>
      </c>
      <c r="C1208" s="35" t="s">
        <v>813</v>
      </c>
      <c r="D1208" s="32">
        <v>42629</v>
      </c>
    </row>
    <row r="1209" spans="1:4" x14ac:dyDescent="0.25">
      <c r="A1209" s="36" t="s">
        <v>1021</v>
      </c>
      <c r="B1209" s="35">
        <v>607757.5</v>
      </c>
      <c r="C1209" s="35" t="s">
        <v>814</v>
      </c>
      <c r="D1209" s="32">
        <v>42647</v>
      </c>
    </row>
    <row r="1210" spans="1:4" s="31" customFormat="1" x14ac:dyDescent="0.25">
      <c r="A1210" s="36" t="s">
        <v>88</v>
      </c>
      <c r="B1210" s="35">
        <v>2606708.5</v>
      </c>
      <c r="C1210" s="35" t="s">
        <v>27</v>
      </c>
      <c r="D1210" s="32">
        <v>42647</v>
      </c>
    </row>
    <row r="1211" spans="1:4" s="31" customFormat="1" x14ac:dyDescent="0.25">
      <c r="A1211" s="36" t="s">
        <v>979</v>
      </c>
      <c r="B1211" s="35">
        <v>6052550.4000000004</v>
      </c>
      <c r="C1211" s="35" t="s">
        <v>92</v>
      </c>
      <c r="D1211" s="32">
        <v>42647</v>
      </c>
    </row>
    <row r="1212" spans="1:4" s="31" customFormat="1" x14ac:dyDescent="0.25">
      <c r="A1212" s="36" t="s">
        <v>982</v>
      </c>
      <c r="B1212" s="35">
        <v>4825770.4800000004</v>
      </c>
      <c r="C1212" s="35" t="s">
        <v>983</v>
      </c>
      <c r="D1212" s="32">
        <v>42669</v>
      </c>
    </row>
    <row r="1213" spans="1:4" s="31" customFormat="1" x14ac:dyDescent="0.25">
      <c r="A1213" s="36" t="s">
        <v>985</v>
      </c>
      <c r="B1213" s="35">
        <v>3373407.6</v>
      </c>
      <c r="C1213" s="35" t="s">
        <v>91</v>
      </c>
      <c r="D1213" s="32">
        <v>42647</v>
      </c>
    </row>
    <row r="1214" spans="1:4" s="31" customFormat="1" x14ac:dyDescent="0.25">
      <c r="A1214" s="36" t="s">
        <v>503</v>
      </c>
      <c r="B1214" s="35">
        <v>69384</v>
      </c>
      <c r="C1214" s="35" t="s">
        <v>990</v>
      </c>
      <c r="D1214" s="32">
        <v>42670</v>
      </c>
    </row>
    <row r="1215" spans="1:4" s="31" customFormat="1" x14ac:dyDescent="0.25">
      <c r="A1215" s="36" t="s">
        <v>276</v>
      </c>
      <c r="B1215" s="35">
        <v>1866868.56</v>
      </c>
      <c r="C1215" s="35" t="s">
        <v>1006</v>
      </c>
      <c r="D1215" s="32">
        <v>42670</v>
      </c>
    </row>
    <row r="1216" spans="1:4" s="31" customFormat="1" x14ac:dyDescent="0.25">
      <c r="A1216" s="36" t="s">
        <v>986</v>
      </c>
      <c r="B1216" s="35">
        <v>1529280</v>
      </c>
      <c r="C1216" s="35" t="s">
        <v>699</v>
      </c>
      <c r="D1216" s="32">
        <v>42670</v>
      </c>
    </row>
    <row r="1217" spans="1:4" x14ac:dyDescent="0.25">
      <c r="A1217" s="36" t="s">
        <v>978</v>
      </c>
      <c r="B1217" s="35">
        <v>24988231.300000001</v>
      </c>
      <c r="C1217" s="35" t="s">
        <v>377</v>
      </c>
      <c r="D1217" s="32">
        <v>42647</v>
      </c>
    </row>
    <row r="1218" spans="1:4" x14ac:dyDescent="0.25">
      <c r="A1218" s="36" t="s">
        <v>1014</v>
      </c>
      <c r="B1218" s="35">
        <v>229392</v>
      </c>
      <c r="C1218" s="35" t="s">
        <v>1015</v>
      </c>
      <c r="D1218" s="32">
        <v>42647</v>
      </c>
    </row>
    <row r="1219" spans="1:4" s="31" customFormat="1" x14ac:dyDescent="0.25">
      <c r="A1219" s="36" t="s">
        <v>1016</v>
      </c>
      <c r="B1219" s="35">
        <v>9259127.2400000002</v>
      </c>
      <c r="C1219" s="35" t="s">
        <v>1017</v>
      </c>
      <c r="D1219" s="32">
        <v>42647</v>
      </c>
    </row>
    <row r="1220" spans="1:4" s="31" customFormat="1" x14ac:dyDescent="0.25">
      <c r="A1220" s="36" t="s">
        <v>1031</v>
      </c>
      <c r="B1220" s="35">
        <v>7730888</v>
      </c>
      <c r="C1220" s="35" t="s">
        <v>1032</v>
      </c>
      <c r="D1220" s="32">
        <v>42647</v>
      </c>
    </row>
    <row r="1221" spans="1:4" s="31" customFormat="1" x14ac:dyDescent="0.25">
      <c r="A1221" s="36" t="s">
        <v>442</v>
      </c>
      <c r="B1221" s="35">
        <v>291345.82</v>
      </c>
      <c r="C1221" s="35" t="s">
        <v>1020</v>
      </c>
      <c r="D1221" s="32">
        <v>42671</v>
      </c>
    </row>
    <row r="1222" spans="1:4" s="31" customFormat="1" x14ac:dyDescent="0.25">
      <c r="A1222" s="52"/>
      <c r="B1222" s="52"/>
      <c r="C1222" s="52"/>
      <c r="D1222" s="53"/>
    </row>
    <row r="1223" spans="1:4" x14ac:dyDescent="0.25">
      <c r="A1223" s="44" t="s">
        <v>1149</v>
      </c>
      <c r="B1223" s="46">
        <f>SUM(B1224:B1231)</f>
        <v>16991984.460000001</v>
      </c>
      <c r="C1223" s="46"/>
      <c r="D1223" s="55"/>
    </row>
    <row r="1224" spans="1:4" ht="45" x14ac:dyDescent="0.25">
      <c r="A1224" s="36" t="s">
        <v>216</v>
      </c>
      <c r="B1224" s="35">
        <f>912376+173393.92</f>
        <v>1085769.92</v>
      </c>
      <c r="C1224" s="35" t="s">
        <v>666</v>
      </c>
      <c r="D1224" s="2">
        <v>42555</v>
      </c>
    </row>
    <row r="1225" spans="1:4" x14ac:dyDescent="0.25">
      <c r="A1225" s="36" t="s">
        <v>1146</v>
      </c>
      <c r="B1225" s="35">
        <v>2367410.4</v>
      </c>
      <c r="C1225" s="35" t="s">
        <v>396</v>
      </c>
      <c r="D1225" s="2">
        <v>42565</v>
      </c>
    </row>
    <row r="1226" spans="1:4" x14ac:dyDescent="0.25">
      <c r="A1226" s="36" t="s">
        <v>1146</v>
      </c>
      <c r="B1226" s="35">
        <v>3720566.94</v>
      </c>
      <c r="C1226" s="35" t="s">
        <v>452</v>
      </c>
      <c r="D1226" s="2">
        <v>42570</v>
      </c>
    </row>
    <row r="1227" spans="1:4" x14ac:dyDescent="0.25">
      <c r="A1227" s="36" t="s">
        <v>604</v>
      </c>
      <c r="B1227" s="35">
        <v>3356557.2</v>
      </c>
      <c r="C1227" s="35" t="s">
        <v>605</v>
      </c>
      <c r="D1227" s="2">
        <v>42618</v>
      </c>
    </row>
    <row r="1228" spans="1:4" s="31" customFormat="1" x14ac:dyDescent="0.25">
      <c r="A1228" s="36" t="s">
        <v>1022</v>
      </c>
      <c r="B1228" s="35">
        <v>1790709</v>
      </c>
      <c r="C1228" s="35" t="s">
        <v>780</v>
      </c>
      <c r="D1228" s="2">
        <v>42625</v>
      </c>
    </row>
    <row r="1229" spans="1:4" x14ac:dyDescent="0.25">
      <c r="A1229" s="36" t="s">
        <v>961</v>
      </c>
      <c r="B1229" s="35">
        <v>723340</v>
      </c>
      <c r="C1229" s="35" t="s">
        <v>1003</v>
      </c>
      <c r="D1229" s="2">
        <v>42669</v>
      </c>
    </row>
    <row r="1230" spans="1:4" x14ac:dyDescent="0.25">
      <c r="A1230" s="36" t="s">
        <v>1022</v>
      </c>
      <c r="B1230" s="35">
        <v>2867400</v>
      </c>
      <c r="C1230" s="35" t="s">
        <v>77</v>
      </c>
      <c r="D1230" s="2">
        <v>42671</v>
      </c>
    </row>
    <row r="1231" spans="1:4" s="31" customFormat="1" x14ac:dyDescent="0.25">
      <c r="A1231" s="18" t="s">
        <v>445</v>
      </c>
      <c r="B1231" s="35">
        <v>1080231</v>
      </c>
      <c r="C1231" s="35" t="s">
        <v>173</v>
      </c>
      <c r="D1231" s="2">
        <v>42671</v>
      </c>
    </row>
    <row r="1232" spans="1:4" s="31" customFormat="1" x14ac:dyDescent="0.25">
      <c r="A1232" s="18"/>
      <c r="B1232" s="35"/>
      <c r="C1232" s="35"/>
      <c r="D1232" s="2"/>
    </row>
    <row r="1233" spans="1:4" x14ac:dyDescent="0.25">
      <c r="A1233" s="44" t="s">
        <v>1150</v>
      </c>
      <c r="B1233" s="46">
        <f>SUM(B1234:B1237)</f>
        <v>3418021.42</v>
      </c>
      <c r="C1233" s="46"/>
      <c r="D1233" s="55"/>
    </row>
    <row r="1234" spans="1:4" x14ac:dyDescent="0.25">
      <c r="A1234" s="36" t="s">
        <v>1151</v>
      </c>
      <c r="B1234" s="35">
        <v>1769233.38</v>
      </c>
      <c r="C1234" s="35" t="s">
        <v>645</v>
      </c>
      <c r="D1234" s="32">
        <v>42580</v>
      </c>
    </row>
    <row r="1235" spans="1:4" x14ac:dyDescent="0.25">
      <c r="A1235" s="18" t="s">
        <v>445</v>
      </c>
      <c r="B1235" s="35">
        <v>130718.04</v>
      </c>
      <c r="C1235" s="35" t="s">
        <v>550</v>
      </c>
      <c r="D1235" s="32">
        <v>42611</v>
      </c>
    </row>
    <row r="1236" spans="1:4" ht="45" x14ac:dyDescent="0.25">
      <c r="A1236" s="36" t="s">
        <v>1021</v>
      </c>
      <c r="B1236" s="35">
        <v>788830</v>
      </c>
      <c r="C1236" s="35" t="s">
        <v>767</v>
      </c>
      <c r="D1236" s="32">
        <v>42636</v>
      </c>
    </row>
    <row r="1237" spans="1:4" x14ac:dyDescent="0.25">
      <c r="A1237" s="36" t="s">
        <v>1021</v>
      </c>
      <c r="B1237" s="35">
        <v>729240</v>
      </c>
      <c r="C1237" s="35" t="s">
        <v>936</v>
      </c>
      <c r="D1237" s="32">
        <v>42636</v>
      </c>
    </row>
    <row r="1238" spans="1:4" x14ac:dyDescent="0.25">
      <c r="A1238" s="36"/>
      <c r="B1238" s="35"/>
      <c r="C1238" s="35"/>
      <c r="D1238" s="32"/>
    </row>
    <row r="1239" spans="1:4" x14ac:dyDescent="0.25">
      <c r="A1239" s="44" t="s">
        <v>546</v>
      </c>
      <c r="B1239" s="46">
        <f>SUM(B1240:B1242)</f>
        <v>846852.31</v>
      </c>
      <c r="C1239" s="46"/>
      <c r="D1239" s="54"/>
    </row>
    <row r="1240" spans="1:4" ht="45" x14ac:dyDescent="0.25">
      <c r="A1240" s="36" t="s">
        <v>51</v>
      </c>
      <c r="B1240" s="4">
        <v>45650.01</v>
      </c>
      <c r="C1240" s="35" t="s">
        <v>650</v>
      </c>
      <c r="D1240" s="2">
        <v>42460</v>
      </c>
    </row>
    <row r="1241" spans="1:4" ht="45" x14ac:dyDescent="0.25">
      <c r="A1241" s="36" t="s">
        <v>1022</v>
      </c>
      <c r="B1241" s="35">
        <v>75502.3</v>
      </c>
      <c r="C1241" s="35" t="s">
        <v>674</v>
      </c>
      <c r="D1241" s="2">
        <v>42571</v>
      </c>
    </row>
    <row r="1242" spans="1:4" x14ac:dyDescent="0.25">
      <c r="A1242" s="36" t="s">
        <v>90</v>
      </c>
      <c r="B1242" s="35">
        <v>725700</v>
      </c>
      <c r="C1242" s="35" t="s">
        <v>547</v>
      </c>
      <c r="D1242" s="2">
        <v>42606</v>
      </c>
    </row>
    <row r="1243" spans="1:4" x14ac:dyDescent="0.25">
      <c r="A1243" s="36"/>
      <c r="B1243" s="4"/>
      <c r="C1243" s="35"/>
      <c r="D1243" s="2"/>
    </row>
    <row r="1244" spans="1:4" ht="30" x14ac:dyDescent="0.25">
      <c r="A1244" s="44" t="s">
        <v>667</v>
      </c>
      <c r="B1244" s="46">
        <f>SUM(B1245:B1246)</f>
        <v>185215.35999999999</v>
      </c>
      <c r="C1244" s="46"/>
      <c r="D1244" s="54"/>
    </row>
    <row r="1245" spans="1:4" ht="45" x14ac:dyDescent="0.25">
      <c r="A1245" s="61" t="s">
        <v>688</v>
      </c>
      <c r="B1245" s="12">
        <v>18769.28</v>
      </c>
      <c r="C1245" s="36" t="s">
        <v>758</v>
      </c>
      <c r="D1245" s="32">
        <v>42629</v>
      </c>
    </row>
    <row r="1246" spans="1:4" ht="45" x14ac:dyDescent="0.25">
      <c r="A1246" s="36" t="s">
        <v>216</v>
      </c>
      <c r="B1246" s="35">
        <v>166446.07999999999</v>
      </c>
      <c r="C1246" s="35" t="s">
        <v>666</v>
      </c>
      <c r="D1246" s="2">
        <v>42555</v>
      </c>
    </row>
    <row r="1247" spans="1:4" x14ac:dyDescent="0.25">
      <c r="A1247" s="36"/>
      <c r="B1247" s="4"/>
      <c r="C1247" s="35"/>
      <c r="D1247" s="2"/>
    </row>
    <row r="1248" spans="1:4" x14ac:dyDescent="0.25">
      <c r="A1248" s="44" t="s">
        <v>1184</v>
      </c>
      <c r="B1248" s="46">
        <f>SUM(B1249:B1251)</f>
        <v>192973.31</v>
      </c>
      <c r="C1248" s="46"/>
      <c r="D1248" s="54"/>
    </row>
    <row r="1249" spans="1:7" ht="45" x14ac:dyDescent="0.25">
      <c r="A1249" s="36" t="s">
        <v>604</v>
      </c>
      <c r="B1249" s="35">
        <v>10177.5</v>
      </c>
      <c r="C1249" s="35" t="s">
        <v>653</v>
      </c>
      <c r="D1249" s="2">
        <v>42601</v>
      </c>
    </row>
    <row r="1250" spans="1:7" ht="45" x14ac:dyDescent="0.25">
      <c r="A1250" s="36" t="s">
        <v>1022</v>
      </c>
      <c r="B1250" s="35">
        <v>182795.81</v>
      </c>
      <c r="C1250" s="35" t="s">
        <v>674</v>
      </c>
      <c r="D1250" s="2">
        <v>42571</v>
      </c>
    </row>
    <row r="1251" spans="1:7" x14ac:dyDescent="0.25">
      <c r="A1251" s="36"/>
      <c r="B1251" s="35"/>
      <c r="C1251" s="35"/>
      <c r="D1251" s="32"/>
    </row>
    <row r="1252" spans="1:7" x14ac:dyDescent="0.25">
      <c r="A1252" s="44" t="s">
        <v>54</v>
      </c>
      <c r="B1252" s="46">
        <f>SUM(B1253:B1264)</f>
        <v>213193358.80000001</v>
      </c>
      <c r="C1252" s="46"/>
      <c r="D1252" s="54"/>
    </row>
    <row r="1253" spans="1:7" x14ac:dyDescent="0.25">
      <c r="A1253" s="35"/>
      <c r="B1253" s="35"/>
      <c r="C1253" s="35"/>
      <c r="D1253" s="2"/>
    </row>
    <row r="1254" spans="1:7" x14ac:dyDescent="0.25">
      <c r="A1254" s="35" t="s">
        <v>361</v>
      </c>
      <c r="B1254" s="35">
        <v>3937258.8</v>
      </c>
      <c r="C1254" s="35" t="s">
        <v>22</v>
      </c>
      <c r="D1254" s="2">
        <v>42535</v>
      </c>
    </row>
    <row r="1255" spans="1:7" x14ac:dyDescent="0.25">
      <c r="A1255" s="36" t="s">
        <v>541</v>
      </c>
      <c r="B1255" s="35">
        <v>51096832</v>
      </c>
      <c r="C1255" s="35" t="s">
        <v>333</v>
      </c>
      <c r="D1255" s="2">
        <v>42538</v>
      </c>
    </row>
    <row r="1256" spans="1:7" s="31" customFormat="1" ht="45" x14ac:dyDescent="0.25">
      <c r="A1256" s="36" t="s">
        <v>503</v>
      </c>
      <c r="B1256" s="35">
        <v>105905944</v>
      </c>
      <c r="C1256" s="35" t="s">
        <v>675</v>
      </c>
      <c r="D1256" s="2">
        <v>42550</v>
      </c>
      <c r="E1256"/>
      <c r="F1256"/>
      <c r="G1256"/>
    </row>
    <row r="1257" spans="1:7" ht="45" x14ac:dyDescent="0.25">
      <c r="A1257" s="36" t="s">
        <v>216</v>
      </c>
      <c r="B1257" s="35">
        <v>762752</v>
      </c>
      <c r="C1257" s="35" t="s">
        <v>666</v>
      </c>
      <c r="D1257" s="2">
        <v>42555</v>
      </c>
    </row>
    <row r="1258" spans="1:7" x14ac:dyDescent="0.25">
      <c r="A1258" s="35" t="s">
        <v>513</v>
      </c>
      <c r="B1258" s="35">
        <v>2196216</v>
      </c>
      <c r="C1258" s="35" t="s">
        <v>514</v>
      </c>
      <c r="D1258" s="2">
        <v>42576</v>
      </c>
      <c r="F1258" s="31"/>
      <c r="G1258" s="31"/>
    </row>
    <row r="1259" spans="1:7" x14ac:dyDescent="0.25">
      <c r="A1259" s="36" t="s">
        <v>541</v>
      </c>
      <c r="B1259" s="35">
        <v>12921000</v>
      </c>
      <c r="C1259" s="35" t="s">
        <v>218</v>
      </c>
      <c r="D1259" s="2">
        <v>42583</v>
      </c>
      <c r="E1259" s="31"/>
    </row>
    <row r="1260" spans="1:7" ht="30" x14ac:dyDescent="0.25">
      <c r="A1260" s="35" t="s">
        <v>527</v>
      </c>
      <c r="B1260" s="35">
        <v>4392432</v>
      </c>
      <c r="C1260" s="35" t="s">
        <v>528</v>
      </c>
      <c r="D1260" s="2">
        <v>42599</v>
      </c>
    </row>
    <row r="1261" spans="1:7" x14ac:dyDescent="0.25">
      <c r="A1261" s="35" t="s">
        <v>41</v>
      </c>
      <c r="B1261" s="35">
        <v>22945100</v>
      </c>
      <c r="C1261" s="35" t="s">
        <v>278</v>
      </c>
      <c r="D1261" s="2">
        <v>104755</v>
      </c>
      <c r="F1261" s="31"/>
      <c r="G1261" s="31"/>
    </row>
    <row r="1262" spans="1:7" x14ac:dyDescent="0.25">
      <c r="A1262" s="36" t="s">
        <v>1068</v>
      </c>
      <c r="B1262" s="35">
        <v>3030400</v>
      </c>
      <c r="C1262" s="35" t="s">
        <v>957</v>
      </c>
      <c r="D1262" s="2">
        <v>42625</v>
      </c>
      <c r="E1262" s="31"/>
    </row>
    <row r="1263" spans="1:7" x14ac:dyDescent="0.25">
      <c r="A1263" s="35" t="s">
        <v>637</v>
      </c>
      <c r="B1263" s="35">
        <v>2580424</v>
      </c>
      <c r="C1263" s="35" t="s">
        <v>14</v>
      </c>
      <c r="D1263" s="2">
        <v>42621</v>
      </c>
    </row>
    <row r="1264" spans="1:7" x14ac:dyDescent="0.25">
      <c r="A1264" s="35" t="s">
        <v>1055</v>
      </c>
      <c r="B1264" s="35">
        <v>3425000</v>
      </c>
      <c r="C1264" s="35" t="s">
        <v>965</v>
      </c>
      <c r="D1264" s="2">
        <v>42606</v>
      </c>
    </row>
    <row r="1265" spans="1:4" s="31" customFormat="1" x14ac:dyDescent="0.25">
      <c r="A1265" s="35"/>
      <c r="B1265" s="35"/>
      <c r="C1265" s="35"/>
      <c r="D1265" s="2"/>
    </row>
    <row r="1266" spans="1:4" x14ac:dyDescent="0.25">
      <c r="A1266" s="44" t="s">
        <v>17</v>
      </c>
      <c r="B1266" s="46">
        <f>SUM(B1267:B1273)</f>
        <v>136360680.75</v>
      </c>
      <c r="C1266" s="46"/>
      <c r="D1266" s="54"/>
    </row>
    <row r="1267" spans="1:4" x14ac:dyDescent="0.25">
      <c r="A1267" s="36" t="s">
        <v>115</v>
      </c>
      <c r="B1267" s="35">
        <v>2666114</v>
      </c>
      <c r="C1267" s="35" t="s">
        <v>101</v>
      </c>
      <c r="D1267" s="2">
        <v>42310</v>
      </c>
    </row>
    <row r="1268" spans="1:4" x14ac:dyDescent="0.25">
      <c r="A1268" s="36" t="s">
        <v>263</v>
      </c>
      <c r="B1268" s="35">
        <v>14503444.199999999</v>
      </c>
      <c r="C1268" s="35" t="s">
        <v>27</v>
      </c>
      <c r="D1268" s="2">
        <v>42531</v>
      </c>
    </row>
    <row r="1269" spans="1:4" x14ac:dyDescent="0.25">
      <c r="A1269" s="36" t="s">
        <v>264</v>
      </c>
      <c r="B1269" s="35">
        <v>10614157.16</v>
      </c>
      <c r="C1269" s="35" t="s">
        <v>27</v>
      </c>
      <c r="D1269" s="2">
        <v>42531</v>
      </c>
    </row>
    <row r="1270" spans="1:4" x14ac:dyDescent="0.25">
      <c r="A1270" s="36" t="s">
        <v>317</v>
      </c>
      <c r="B1270" s="35">
        <v>3079999.94</v>
      </c>
      <c r="C1270" s="35" t="s">
        <v>318</v>
      </c>
      <c r="D1270" s="2">
        <v>42536</v>
      </c>
    </row>
    <row r="1271" spans="1:4" x14ac:dyDescent="0.25">
      <c r="A1271" s="36" t="s">
        <v>311</v>
      </c>
      <c r="B1271" s="35">
        <v>5026560</v>
      </c>
      <c r="C1271" s="35" t="s">
        <v>312</v>
      </c>
      <c r="D1271" s="2">
        <v>42537</v>
      </c>
    </row>
    <row r="1272" spans="1:4" x14ac:dyDescent="0.25">
      <c r="A1272" s="36" t="s">
        <v>264</v>
      </c>
      <c r="B1272" s="35">
        <v>42456628.649999999</v>
      </c>
      <c r="C1272" s="35" t="s">
        <v>927</v>
      </c>
      <c r="D1272" s="2">
        <v>42537</v>
      </c>
    </row>
    <row r="1273" spans="1:4" x14ac:dyDescent="0.25">
      <c r="A1273" s="36" t="s">
        <v>263</v>
      </c>
      <c r="B1273" s="35">
        <v>58013776.799999997</v>
      </c>
      <c r="C1273" s="35" t="s">
        <v>928</v>
      </c>
      <c r="D1273" s="2">
        <v>42537</v>
      </c>
    </row>
    <row r="1274" spans="1:4" x14ac:dyDescent="0.25">
      <c r="A1274" s="36"/>
      <c r="B1274" s="35"/>
      <c r="C1274" s="35"/>
      <c r="D1274" s="2"/>
    </row>
    <row r="1275" spans="1:4" x14ac:dyDescent="0.25">
      <c r="A1275" s="44" t="s">
        <v>592</v>
      </c>
      <c r="B1275" s="46">
        <f>+B1276</f>
        <v>2496290</v>
      </c>
      <c r="C1275" s="46"/>
      <c r="D1275" s="54"/>
    </row>
    <row r="1276" spans="1:4" x14ac:dyDescent="0.25">
      <c r="A1276" s="36" t="s">
        <v>1104</v>
      </c>
      <c r="B1276" s="35">
        <v>2496290</v>
      </c>
      <c r="C1276" s="35" t="s">
        <v>591</v>
      </c>
      <c r="D1276" s="32">
        <v>42557</v>
      </c>
    </row>
    <row r="1277" spans="1:4" x14ac:dyDescent="0.25">
      <c r="A1277" s="36"/>
      <c r="B1277" s="35"/>
      <c r="C1277" s="35"/>
      <c r="D1277" s="2"/>
    </row>
    <row r="1278" spans="1:4" x14ac:dyDescent="0.25">
      <c r="A1278" s="44" t="s">
        <v>1185</v>
      </c>
      <c r="B1278" s="46">
        <f>+B1279</f>
        <v>96104.13</v>
      </c>
      <c r="C1278" s="46"/>
      <c r="D1278" s="54"/>
    </row>
    <row r="1279" spans="1:4" x14ac:dyDescent="0.25">
      <c r="A1279" s="36" t="s">
        <v>688</v>
      </c>
      <c r="B1279" s="35">
        <v>96104.13</v>
      </c>
      <c r="C1279" s="35" t="s">
        <v>689</v>
      </c>
      <c r="D1279" s="32">
        <v>42632</v>
      </c>
    </row>
    <row r="1280" spans="1:4" x14ac:dyDescent="0.25">
      <c r="A1280" s="36"/>
      <c r="B1280" s="35"/>
      <c r="C1280" s="35"/>
      <c r="D1280" s="2"/>
    </row>
    <row r="1281" spans="1:7" x14ac:dyDescent="0.25">
      <c r="A1281" s="44" t="s">
        <v>84</v>
      </c>
      <c r="B1281" s="46">
        <f>+B1282</f>
        <v>2011138.9</v>
      </c>
      <c r="C1281" s="46"/>
      <c r="D1281" s="54"/>
    </row>
    <row r="1282" spans="1:7" x14ac:dyDescent="0.25">
      <c r="A1282" s="36" t="s">
        <v>102</v>
      </c>
      <c r="B1282" s="35">
        <v>2011138.9</v>
      </c>
      <c r="C1282" s="35" t="s">
        <v>40</v>
      </c>
      <c r="D1282" s="32">
        <v>42332</v>
      </c>
    </row>
    <row r="1283" spans="1:7" x14ac:dyDescent="0.25">
      <c r="A1283" s="36"/>
      <c r="B1283" s="35"/>
      <c r="C1283" s="35"/>
      <c r="D1283" s="32"/>
    </row>
    <row r="1284" spans="1:7" x14ac:dyDescent="0.25">
      <c r="A1284" s="44" t="s">
        <v>827</v>
      </c>
      <c r="B1284" s="46">
        <f>+B1285</f>
        <v>499140</v>
      </c>
      <c r="C1284" s="46"/>
      <c r="D1284" s="54"/>
    </row>
    <row r="1285" spans="1:7" x14ac:dyDescent="0.25">
      <c r="A1285" s="36" t="s">
        <v>253</v>
      </c>
      <c r="B1285" s="35">
        <v>499140</v>
      </c>
      <c r="C1285" s="35" t="s">
        <v>243</v>
      </c>
      <c r="D1285" s="2">
        <v>42528</v>
      </c>
    </row>
    <row r="1286" spans="1:7" x14ac:dyDescent="0.25">
      <c r="A1286" s="36"/>
      <c r="B1286" s="35"/>
      <c r="C1286" s="35"/>
      <c r="D1286" s="2"/>
    </row>
    <row r="1287" spans="1:7" ht="30" x14ac:dyDescent="0.25">
      <c r="A1287" s="44" t="s">
        <v>110</v>
      </c>
      <c r="B1287" s="46">
        <f>SUM(B1288:B1289)</f>
        <v>2000999.99</v>
      </c>
      <c r="C1287" s="46"/>
      <c r="D1287" s="54"/>
    </row>
    <row r="1288" spans="1:7" x14ac:dyDescent="0.25">
      <c r="A1288" s="36" t="s">
        <v>330</v>
      </c>
      <c r="B1288" s="35">
        <v>1475999.99</v>
      </c>
      <c r="C1288" s="35" t="s">
        <v>331</v>
      </c>
      <c r="D1288" s="2">
        <v>42534</v>
      </c>
    </row>
    <row r="1289" spans="1:7" x14ac:dyDescent="0.25">
      <c r="A1289" s="36" t="s">
        <v>818</v>
      </c>
      <c r="B1289" s="35">
        <v>525000</v>
      </c>
      <c r="C1289" s="35" t="s">
        <v>243</v>
      </c>
      <c r="D1289" s="2">
        <v>42524</v>
      </c>
    </row>
    <row r="1290" spans="1:7" s="31" customFormat="1" x14ac:dyDescent="0.25">
      <c r="A1290" s="36"/>
      <c r="B1290" s="35"/>
      <c r="C1290" s="35"/>
      <c r="D1290" s="2"/>
    </row>
    <row r="1291" spans="1:7" s="31" customFormat="1" x14ac:dyDescent="0.25">
      <c r="A1291" s="44" t="s">
        <v>64</v>
      </c>
      <c r="B1291" s="46">
        <f>SUM(B1292:B1292)</f>
        <v>590900.68999999994</v>
      </c>
      <c r="C1291" s="46"/>
      <c r="D1291" s="54"/>
      <c r="E1291"/>
      <c r="F1291"/>
      <c r="G1291"/>
    </row>
    <row r="1292" spans="1:7" ht="45" x14ac:dyDescent="0.25">
      <c r="A1292" s="61" t="s">
        <v>688</v>
      </c>
      <c r="B1292" s="12">
        <v>590900.68999999994</v>
      </c>
      <c r="C1292" s="36" t="s">
        <v>758</v>
      </c>
      <c r="D1292" s="32">
        <v>42629</v>
      </c>
    </row>
    <row r="1293" spans="1:7" s="31" customFormat="1" x14ac:dyDescent="0.25">
      <c r="A1293" s="61"/>
      <c r="B1293" s="12"/>
      <c r="C1293" s="36"/>
      <c r="D1293" s="32"/>
    </row>
    <row r="1294" spans="1:7" x14ac:dyDescent="0.25">
      <c r="A1294" s="44" t="s">
        <v>1153</v>
      </c>
      <c r="B1294" s="46">
        <f>SUM(B1295:B1295)</f>
        <v>1931752.11</v>
      </c>
      <c r="C1294" s="46"/>
      <c r="D1294" s="54"/>
      <c r="F1294" s="31"/>
      <c r="G1294" s="31"/>
    </row>
    <row r="1295" spans="1:7" x14ac:dyDescent="0.25">
      <c r="A1295" s="36" t="s">
        <v>495</v>
      </c>
      <c r="B1295" s="35">
        <v>1931752.11</v>
      </c>
      <c r="C1295" s="35" t="s">
        <v>203</v>
      </c>
      <c r="D1295" s="2">
        <v>42474</v>
      </c>
      <c r="E1295" s="31"/>
    </row>
    <row r="1296" spans="1:7" x14ac:dyDescent="0.25">
      <c r="A1296" s="36"/>
      <c r="B1296" s="35"/>
      <c r="C1296" s="35"/>
      <c r="D1296" s="2"/>
    </row>
    <row r="1297" spans="1:4" ht="30" x14ac:dyDescent="0.25">
      <c r="A1297" s="44" t="s">
        <v>1152</v>
      </c>
      <c r="B1297" s="46">
        <f>SUM(B1298:B1300)</f>
        <v>30949316.959999997</v>
      </c>
      <c r="C1297" s="46"/>
      <c r="D1297" s="54"/>
    </row>
    <row r="1298" spans="1:4" ht="45" x14ac:dyDescent="0.25">
      <c r="A1298" s="36" t="s">
        <v>503</v>
      </c>
      <c r="B1298" s="35">
        <v>27442080</v>
      </c>
      <c r="C1298" s="35" t="s">
        <v>675</v>
      </c>
      <c r="D1298" s="2">
        <v>42550</v>
      </c>
    </row>
    <row r="1299" spans="1:4" x14ac:dyDescent="0.25">
      <c r="A1299" s="36" t="s">
        <v>961</v>
      </c>
      <c r="B1299" s="35">
        <v>155544.06</v>
      </c>
      <c r="C1299" s="35" t="s">
        <v>962</v>
      </c>
      <c r="D1299" s="2">
        <v>42629</v>
      </c>
    </row>
    <row r="1300" spans="1:4" s="31" customFormat="1" x14ac:dyDescent="0.25">
      <c r="A1300" s="36" t="s">
        <v>1025</v>
      </c>
      <c r="B1300" s="35">
        <v>3351692.9</v>
      </c>
      <c r="C1300" s="35" t="s">
        <v>37</v>
      </c>
      <c r="D1300" s="2"/>
    </row>
    <row r="1301" spans="1:4" x14ac:dyDescent="0.25">
      <c r="A1301" s="36"/>
      <c r="B1301" s="35"/>
      <c r="C1301" s="35"/>
      <c r="D1301" s="2"/>
    </row>
    <row r="1302" spans="1:4" ht="30" x14ac:dyDescent="0.25">
      <c r="A1302" s="44" t="s">
        <v>13</v>
      </c>
      <c r="B1302" s="46">
        <f>SUM(B1303:B1387)</f>
        <v>237922684.69000009</v>
      </c>
      <c r="C1302" s="46"/>
      <c r="D1302" s="55"/>
    </row>
    <row r="1303" spans="1:4" x14ac:dyDescent="0.25">
      <c r="A1303" s="36" t="s">
        <v>1075</v>
      </c>
      <c r="B1303" s="35">
        <v>3348168.13</v>
      </c>
      <c r="C1303" s="35" t="s">
        <v>27</v>
      </c>
      <c r="D1303" s="32">
        <v>42422</v>
      </c>
    </row>
    <row r="1304" spans="1:4" x14ac:dyDescent="0.25">
      <c r="A1304" s="36" t="s">
        <v>1154</v>
      </c>
      <c r="B1304" s="35">
        <v>4970244.75</v>
      </c>
      <c r="C1304" s="35" t="s">
        <v>27</v>
      </c>
      <c r="D1304" s="32">
        <v>42430</v>
      </c>
    </row>
    <row r="1305" spans="1:4" x14ac:dyDescent="0.25">
      <c r="A1305" s="36" t="s">
        <v>215</v>
      </c>
      <c r="B1305" s="35">
        <v>9857520.1500000004</v>
      </c>
      <c r="C1305" s="35" t="s">
        <v>27</v>
      </c>
      <c r="D1305" s="32">
        <v>42471</v>
      </c>
    </row>
    <row r="1306" spans="1:4" x14ac:dyDescent="0.25">
      <c r="A1306" s="36" t="s">
        <v>175</v>
      </c>
      <c r="B1306" s="35">
        <v>2964607.59</v>
      </c>
      <c r="C1306" s="35" t="s">
        <v>27</v>
      </c>
      <c r="D1306" s="32">
        <v>42473</v>
      </c>
    </row>
    <row r="1307" spans="1:4" x14ac:dyDescent="0.25">
      <c r="A1307" s="36" t="s">
        <v>1155</v>
      </c>
      <c r="B1307" s="35">
        <v>7978946.0199999996</v>
      </c>
      <c r="C1307" s="35" t="s">
        <v>219</v>
      </c>
      <c r="D1307" s="32">
        <v>42558</v>
      </c>
    </row>
    <row r="1308" spans="1:4" ht="30" x14ac:dyDescent="0.25">
      <c r="A1308" s="36" t="s">
        <v>1076</v>
      </c>
      <c r="B1308" s="35">
        <v>4392159.55</v>
      </c>
      <c r="C1308" s="35" t="s">
        <v>256</v>
      </c>
      <c r="D1308" s="32">
        <v>42478</v>
      </c>
    </row>
    <row r="1309" spans="1:4" x14ac:dyDescent="0.25">
      <c r="A1309" s="36" t="s">
        <v>155</v>
      </c>
      <c r="B1309" s="35">
        <v>122167.07</v>
      </c>
      <c r="C1309" s="35" t="s">
        <v>16</v>
      </c>
      <c r="D1309" s="32">
        <v>42510</v>
      </c>
    </row>
    <row r="1310" spans="1:4" x14ac:dyDescent="0.25">
      <c r="A1310" s="36" t="s">
        <v>855</v>
      </c>
      <c r="B1310" s="35">
        <v>4309215.5199999996</v>
      </c>
      <c r="C1310" s="35" t="s">
        <v>27</v>
      </c>
      <c r="D1310" s="32">
        <v>42534</v>
      </c>
    </row>
    <row r="1311" spans="1:4" x14ac:dyDescent="0.25">
      <c r="A1311" s="36" t="s">
        <v>237</v>
      </c>
      <c r="B1311" s="35">
        <v>3544230.13</v>
      </c>
      <c r="C1311" s="35" t="s">
        <v>36</v>
      </c>
      <c r="D1311" s="32">
        <v>42536</v>
      </c>
    </row>
    <row r="1312" spans="1:4" x14ac:dyDescent="0.25">
      <c r="A1312" s="36" t="s">
        <v>856</v>
      </c>
      <c r="B1312" s="35">
        <v>1373399.09</v>
      </c>
      <c r="C1312" s="35" t="s">
        <v>785</v>
      </c>
      <c r="D1312" s="32">
        <v>42541</v>
      </c>
    </row>
    <row r="1313" spans="1:4" x14ac:dyDescent="0.25">
      <c r="A1313" s="36" t="s">
        <v>120</v>
      </c>
      <c r="B1313" s="35">
        <v>1951184.39</v>
      </c>
      <c r="C1313" s="35" t="s">
        <v>224</v>
      </c>
      <c r="D1313" s="32">
        <v>42549</v>
      </c>
    </row>
    <row r="1314" spans="1:4" x14ac:dyDescent="0.25">
      <c r="A1314" s="36" t="s">
        <v>341</v>
      </c>
      <c r="B1314" s="35">
        <v>2068251.31</v>
      </c>
      <c r="C1314" s="35" t="s">
        <v>36</v>
      </c>
      <c r="D1314" s="32">
        <v>42549</v>
      </c>
    </row>
    <row r="1315" spans="1:4" x14ac:dyDescent="0.25">
      <c r="A1315" s="36" t="s">
        <v>269</v>
      </c>
      <c r="B1315" s="35">
        <v>2203966.1800000002</v>
      </c>
      <c r="C1315" s="35" t="s">
        <v>270</v>
      </c>
      <c r="D1315" s="2">
        <v>42549</v>
      </c>
    </row>
    <row r="1316" spans="1:4" x14ac:dyDescent="0.25">
      <c r="A1316" s="36" t="s">
        <v>282</v>
      </c>
      <c r="B1316" s="35">
        <v>248088.25</v>
      </c>
      <c r="C1316" s="35" t="s">
        <v>219</v>
      </c>
      <c r="D1316" s="32">
        <v>42550</v>
      </c>
    </row>
    <row r="1317" spans="1:4" x14ac:dyDescent="0.25">
      <c r="A1317" s="36" t="s">
        <v>255</v>
      </c>
      <c r="B1317" s="35">
        <v>379723.03</v>
      </c>
      <c r="C1317" s="35" t="s">
        <v>224</v>
      </c>
      <c r="D1317" s="2">
        <v>42551</v>
      </c>
    </row>
    <row r="1318" spans="1:4" x14ac:dyDescent="0.25">
      <c r="A1318" s="36" t="s">
        <v>379</v>
      </c>
      <c r="B1318" s="35">
        <v>7266058.4400000004</v>
      </c>
      <c r="C1318" s="35" t="s">
        <v>21</v>
      </c>
      <c r="D1318" s="32">
        <v>42555</v>
      </c>
    </row>
    <row r="1319" spans="1:4" x14ac:dyDescent="0.25">
      <c r="A1319" s="36" t="s">
        <v>1115</v>
      </c>
      <c r="B1319" s="35">
        <v>2484840.4700000002</v>
      </c>
      <c r="C1319" s="35" t="s">
        <v>219</v>
      </c>
      <c r="D1319" s="32">
        <v>42555</v>
      </c>
    </row>
    <row r="1320" spans="1:4" x14ac:dyDescent="0.25">
      <c r="A1320" s="36" t="s">
        <v>262</v>
      </c>
      <c r="B1320" s="35">
        <v>497525.25</v>
      </c>
      <c r="C1320" s="35" t="s">
        <v>16</v>
      </c>
      <c r="D1320" s="32">
        <v>42556</v>
      </c>
    </row>
    <row r="1321" spans="1:4" x14ac:dyDescent="0.25">
      <c r="A1321" s="36" t="s">
        <v>310</v>
      </c>
      <c r="B1321" s="35">
        <v>1359712.14</v>
      </c>
      <c r="C1321" s="35" t="s">
        <v>295</v>
      </c>
      <c r="D1321" s="32">
        <v>42558</v>
      </c>
    </row>
    <row r="1322" spans="1:4" x14ac:dyDescent="0.25">
      <c r="A1322" s="36" t="s">
        <v>181</v>
      </c>
      <c r="B1322" s="35">
        <v>10288897.619999999</v>
      </c>
      <c r="C1322" s="35" t="s">
        <v>21</v>
      </c>
      <c r="D1322" s="32">
        <v>42558</v>
      </c>
    </row>
    <row r="1323" spans="1:4" x14ac:dyDescent="0.25">
      <c r="A1323" s="36" t="s">
        <v>1144</v>
      </c>
      <c r="B1323" s="35">
        <v>172789.8</v>
      </c>
      <c r="C1323" s="35" t="s">
        <v>69</v>
      </c>
      <c r="D1323" s="32">
        <v>42566</v>
      </c>
    </row>
    <row r="1324" spans="1:4" x14ac:dyDescent="0.25">
      <c r="A1324" s="36" t="s">
        <v>446</v>
      </c>
      <c r="B1324" s="35">
        <v>3190414.83</v>
      </c>
      <c r="C1324" s="35" t="s">
        <v>447</v>
      </c>
      <c r="D1324" s="11">
        <v>42571</v>
      </c>
    </row>
    <row r="1325" spans="1:4" x14ac:dyDescent="0.25">
      <c r="A1325" s="36" t="s">
        <v>425</v>
      </c>
      <c r="B1325" s="35">
        <v>2717647.7</v>
      </c>
      <c r="C1325" s="35" t="s">
        <v>426</v>
      </c>
      <c r="D1325" s="32">
        <v>42572</v>
      </c>
    </row>
    <row r="1326" spans="1:4" x14ac:dyDescent="0.25">
      <c r="A1326" s="36" t="s">
        <v>1156</v>
      </c>
      <c r="B1326" s="35">
        <v>6482128.2300000004</v>
      </c>
      <c r="C1326" s="35" t="s">
        <v>19</v>
      </c>
      <c r="D1326" s="32">
        <v>42572</v>
      </c>
    </row>
    <row r="1327" spans="1:4" x14ac:dyDescent="0.25">
      <c r="A1327" s="36" t="s">
        <v>394</v>
      </c>
      <c r="B1327" s="35">
        <v>1230538.1200000001</v>
      </c>
      <c r="C1327" s="35" t="s">
        <v>395</v>
      </c>
      <c r="D1327" s="32">
        <v>42576</v>
      </c>
    </row>
    <row r="1328" spans="1:4" x14ac:dyDescent="0.25">
      <c r="A1328" s="36" t="s">
        <v>1062</v>
      </c>
      <c r="B1328" s="35">
        <v>922341.43</v>
      </c>
      <c r="C1328" s="35" t="s">
        <v>60</v>
      </c>
      <c r="D1328" s="32">
        <v>42576</v>
      </c>
    </row>
    <row r="1329" spans="1:4" x14ac:dyDescent="0.25">
      <c r="A1329" s="36" t="s">
        <v>409</v>
      </c>
      <c r="B1329" s="35">
        <v>2766510.44</v>
      </c>
      <c r="C1329" s="35" t="s">
        <v>21</v>
      </c>
      <c r="D1329" s="32">
        <v>42577</v>
      </c>
    </row>
    <row r="1330" spans="1:4" x14ac:dyDescent="0.25">
      <c r="A1330" s="36" t="s">
        <v>1145</v>
      </c>
      <c r="B1330" s="35">
        <v>1704860.39</v>
      </c>
      <c r="C1330" s="35" t="s">
        <v>422</v>
      </c>
      <c r="D1330" s="32">
        <v>42579</v>
      </c>
    </row>
    <row r="1331" spans="1:4" x14ac:dyDescent="0.25">
      <c r="A1331" s="36" t="s">
        <v>852</v>
      </c>
      <c r="B1331" s="35">
        <v>2682511.91</v>
      </c>
      <c r="C1331" s="35" t="s">
        <v>853</v>
      </c>
      <c r="D1331" s="32">
        <v>42580</v>
      </c>
    </row>
    <row r="1332" spans="1:4" ht="30" x14ac:dyDescent="0.25">
      <c r="A1332" s="36" t="s">
        <v>1029</v>
      </c>
      <c r="B1332" s="35">
        <v>8091311.0800000001</v>
      </c>
      <c r="C1332" s="35" t="s">
        <v>134</v>
      </c>
      <c r="D1332" s="32">
        <v>42583</v>
      </c>
    </row>
    <row r="1333" spans="1:4" x14ac:dyDescent="0.25">
      <c r="A1333" s="36" t="s">
        <v>444</v>
      </c>
      <c r="B1333" s="35">
        <v>3872006.58</v>
      </c>
      <c r="C1333" s="35" t="s">
        <v>489</v>
      </c>
      <c r="D1333" s="32">
        <v>42583</v>
      </c>
    </row>
    <row r="1334" spans="1:4" x14ac:dyDescent="0.25">
      <c r="A1334" s="36" t="s">
        <v>459</v>
      </c>
      <c r="B1334" s="35">
        <v>2069841.71</v>
      </c>
      <c r="C1334" s="35" t="s">
        <v>460</v>
      </c>
      <c r="D1334" s="11">
        <v>42584</v>
      </c>
    </row>
    <row r="1335" spans="1:4" x14ac:dyDescent="0.25">
      <c r="A1335" s="36" t="s">
        <v>1157</v>
      </c>
      <c r="B1335" s="35">
        <v>9467818.1899999995</v>
      </c>
      <c r="C1335" s="35" t="s">
        <v>117</v>
      </c>
      <c r="D1335" s="32">
        <v>42584</v>
      </c>
    </row>
    <row r="1336" spans="1:4" x14ac:dyDescent="0.25">
      <c r="A1336" s="36" t="s">
        <v>1158</v>
      </c>
      <c r="B1336" s="35">
        <v>2551492.65</v>
      </c>
      <c r="C1336" s="35" t="s">
        <v>16</v>
      </c>
      <c r="D1336" s="32">
        <v>42585</v>
      </c>
    </row>
    <row r="1337" spans="1:4" x14ac:dyDescent="0.25">
      <c r="A1337" s="36" t="s">
        <v>501</v>
      </c>
      <c r="B1337" s="35">
        <v>545667.79</v>
      </c>
      <c r="C1337" s="35" t="s">
        <v>598</v>
      </c>
      <c r="D1337" s="32">
        <v>42590</v>
      </c>
    </row>
    <row r="1338" spans="1:4" x14ac:dyDescent="0.25">
      <c r="A1338" s="36" t="s">
        <v>1159</v>
      </c>
      <c r="B1338" s="35">
        <v>4029369.67</v>
      </c>
      <c r="C1338" s="35" t="s">
        <v>440</v>
      </c>
      <c r="D1338" s="11">
        <v>42590</v>
      </c>
    </row>
    <row r="1339" spans="1:4" x14ac:dyDescent="0.25">
      <c r="A1339" s="36" t="s">
        <v>453</v>
      </c>
      <c r="B1339" s="35">
        <v>2158902.71</v>
      </c>
      <c r="C1339" s="35" t="s">
        <v>395</v>
      </c>
      <c r="D1339" s="11">
        <v>42592</v>
      </c>
    </row>
    <row r="1340" spans="1:4" ht="30" x14ac:dyDescent="0.25">
      <c r="A1340" s="36" t="s">
        <v>1082</v>
      </c>
      <c r="B1340" s="35">
        <v>2155664.14</v>
      </c>
      <c r="C1340" s="35" t="s">
        <v>573</v>
      </c>
      <c r="D1340" s="32">
        <v>42594</v>
      </c>
    </row>
    <row r="1341" spans="1:4" x14ac:dyDescent="0.25">
      <c r="A1341" s="36" t="s">
        <v>1160</v>
      </c>
      <c r="B1341" s="35">
        <v>3565900.22</v>
      </c>
      <c r="C1341" s="35" t="s">
        <v>224</v>
      </c>
      <c r="D1341" s="32">
        <v>42600</v>
      </c>
    </row>
    <row r="1342" spans="1:4" ht="30" x14ac:dyDescent="0.25">
      <c r="A1342" s="36" t="s">
        <v>1009</v>
      </c>
      <c r="B1342" s="35">
        <v>5273257.43</v>
      </c>
      <c r="C1342" s="35" t="s">
        <v>225</v>
      </c>
      <c r="D1342" s="32">
        <v>42600</v>
      </c>
    </row>
    <row r="1343" spans="1:4" x14ac:dyDescent="0.25">
      <c r="A1343" s="36" t="s">
        <v>1010</v>
      </c>
      <c r="B1343" s="35">
        <v>2047390.67</v>
      </c>
      <c r="C1343" s="35" t="s">
        <v>294</v>
      </c>
      <c r="D1343" s="32">
        <v>42601</v>
      </c>
    </row>
    <row r="1344" spans="1:4" x14ac:dyDescent="0.25">
      <c r="A1344" s="36" t="s">
        <v>502</v>
      </c>
      <c r="B1344" s="35">
        <v>2817205.63</v>
      </c>
      <c r="C1344" s="35" t="s">
        <v>27</v>
      </c>
      <c r="D1344" s="32">
        <v>42604</v>
      </c>
    </row>
    <row r="1345" spans="1:4" x14ac:dyDescent="0.25">
      <c r="A1345" s="36" t="s">
        <v>1142</v>
      </c>
      <c r="B1345" s="35">
        <v>184190</v>
      </c>
      <c r="C1345" s="35" t="s">
        <v>21</v>
      </c>
      <c r="D1345" s="32">
        <v>42605</v>
      </c>
    </row>
    <row r="1346" spans="1:4" x14ac:dyDescent="0.25">
      <c r="A1346" s="36" t="s">
        <v>1161</v>
      </c>
      <c r="B1346" s="35">
        <v>1355228.81</v>
      </c>
      <c r="C1346" s="35" t="s">
        <v>224</v>
      </c>
      <c r="D1346" s="32">
        <v>42606</v>
      </c>
    </row>
    <row r="1347" spans="1:4" ht="30" x14ac:dyDescent="0.25">
      <c r="A1347" s="36" t="s">
        <v>223</v>
      </c>
      <c r="B1347" s="35">
        <v>3706322.86</v>
      </c>
      <c r="C1347" s="35" t="s">
        <v>395</v>
      </c>
      <c r="D1347" s="32">
        <v>42607</v>
      </c>
    </row>
    <row r="1348" spans="1:4" x14ac:dyDescent="0.25">
      <c r="A1348" s="36" t="s">
        <v>754</v>
      </c>
      <c r="B1348" s="35">
        <v>730556.55</v>
      </c>
      <c r="C1348" s="35" t="s">
        <v>755</v>
      </c>
      <c r="D1348" s="32">
        <v>42611</v>
      </c>
    </row>
    <row r="1349" spans="1:4" x14ac:dyDescent="0.25">
      <c r="A1349" s="36" t="s">
        <v>1162</v>
      </c>
      <c r="B1349" s="35">
        <v>2052390.01</v>
      </c>
      <c r="C1349" s="35" t="s">
        <v>785</v>
      </c>
      <c r="D1349" s="32">
        <v>42611</v>
      </c>
    </row>
    <row r="1350" spans="1:4" x14ac:dyDescent="0.25">
      <c r="A1350" s="36" t="s">
        <v>615</v>
      </c>
      <c r="B1350" s="35">
        <v>398080.05</v>
      </c>
      <c r="C1350" s="35" t="s">
        <v>16</v>
      </c>
      <c r="D1350" s="32">
        <v>42614</v>
      </c>
    </row>
    <row r="1351" spans="1:4" x14ac:dyDescent="0.25">
      <c r="A1351" s="36" t="s">
        <v>608</v>
      </c>
      <c r="B1351" s="35">
        <v>1725467.27</v>
      </c>
      <c r="C1351" s="35" t="s">
        <v>60</v>
      </c>
      <c r="D1351" s="32">
        <v>42587</v>
      </c>
    </row>
    <row r="1352" spans="1:4" x14ac:dyDescent="0.25">
      <c r="A1352" s="36" t="s">
        <v>1163</v>
      </c>
      <c r="B1352" s="35">
        <v>2137683.67</v>
      </c>
      <c r="C1352" s="35" t="s">
        <v>16</v>
      </c>
      <c r="D1352" s="32">
        <v>42620</v>
      </c>
    </row>
    <row r="1353" spans="1:4" x14ac:dyDescent="0.25">
      <c r="A1353" s="36" t="s">
        <v>425</v>
      </c>
      <c r="B1353" s="35">
        <v>2552232.4500000002</v>
      </c>
      <c r="C1353" s="35" t="s">
        <v>134</v>
      </c>
      <c r="D1353" s="32">
        <v>42619</v>
      </c>
    </row>
    <row r="1354" spans="1:4" x14ac:dyDescent="0.25">
      <c r="A1354" s="36" t="s">
        <v>609</v>
      </c>
      <c r="B1354" s="35">
        <v>4228887.4800000004</v>
      </c>
      <c r="C1354" s="35" t="s">
        <v>27</v>
      </c>
      <c r="D1354" s="32">
        <v>42620</v>
      </c>
    </row>
    <row r="1355" spans="1:4" x14ac:dyDescent="0.25">
      <c r="A1355" s="36" t="s">
        <v>787</v>
      </c>
      <c r="B1355" s="35">
        <v>1238422.27</v>
      </c>
      <c r="C1355" s="35" t="s">
        <v>79</v>
      </c>
      <c r="D1355" s="32">
        <v>42620</v>
      </c>
    </row>
    <row r="1356" spans="1:4" x14ac:dyDescent="0.25">
      <c r="A1356" s="36" t="s">
        <v>697</v>
      </c>
      <c r="B1356" s="35">
        <v>2105228.2999999998</v>
      </c>
      <c r="C1356" s="35" t="s">
        <v>21</v>
      </c>
      <c r="D1356" s="32">
        <v>42621</v>
      </c>
    </row>
    <row r="1357" spans="1:4" x14ac:dyDescent="0.25">
      <c r="A1357" s="36" t="s">
        <v>786</v>
      </c>
      <c r="B1357" s="35">
        <v>3685273.62</v>
      </c>
      <c r="C1357" s="35" t="s">
        <v>79</v>
      </c>
      <c r="D1357" s="32">
        <v>42622</v>
      </c>
    </row>
    <row r="1358" spans="1:4" x14ac:dyDescent="0.25">
      <c r="A1358" s="36" t="s">
        <v>1116</v>
      </c>
      <c r="B1358" s="35">
        <v>1705377.95</v>
      </c>
      <c r="C1358" s="35" t="s">
        <v>36</v>
      </c>
      <c r="D1358" s="32">
        <v>42622</v>
      </c>
    </row>
    <row r="1359" spans="1:4" x14ac:dyDescent="0.25">
      <c r="A1359" s="36" t="s">
        <v>1061</v>
      </c>
      <c r="B1359" s="35">
        <v>2742839.43</v>
      </c>
      <c r="C1359" s="35" t="s">
        <v>36</v>
      </c>
      <c r="D1359" s="32">
        <v>42626</v>
      </c>
    </row>
    <row r="1360" spans="1:4" x14ac:dyDescent="0.25">
      <c r="A1360" s="36" t="s">
        <v>694</v>
      </c>
      <c r="B1360" s="35">
        <v>847095.11</v>
      </c>
      <c r="C1360" s="35" t="s">
        <v>598</v>
      </c>
      <c r="D1360" s="32">
        <v>42626</v>
      </c>
    </row>
    <row r="1361" spans="1:4" x14ac:dyDescent="0.25">
      <c r="A1361" s="36" t="s">
        <v>501</v>
      </c>
      <c r="B1361" s="35">
        <v>3640033.54</v>
      </c>
      <c r="C1361" s="35" t="s">
        <v>60</v>
      </c>
      <c r="D1361" s="32">
        <v>42626</v>
      </c>
    </row>
    <row r="1362" spans="1:4" x14ac:dyDescent="0.25">
      <c r="A1362" s="36" t="s">
        <v>1085</v>
      </c>
      <c r="B1362" s="35">
        <v>3136883.33</v>
      </c>
      <c r="C1362" s="35" t="s">
        <v>683</v>
      </c>
      <c r="D1362" s="32">
        <v>42626</v>
      </c>
    </row>
    <row r="1363" spans="1:4" x14ac:dyDescent="0.25">
      <c r="A1363" s="36" t="s">
        <v>710</v>
      </c>
      <c r="B1363" s="35">
        <v>1020358.13</v>
      </c>
      <c r="C1363" s="35" t="s">
        <v>711</v>
      </c>
      <c r="D1363" s="32">
        <v>42626</v>
      </c>
    </row>
    <row r="1364" spans="1:4" x14ac:dyDescent="0.25">
      <c r="A1364" s="36" t="s">
        <v>682</v>
      </c>
      <c r="B1364" s="35">
        <v>3052310.87</v>
      </c>
      <c r="C1364" s="35" t="s">
        <v>134</v>
      </c>
      <c r="D1364" s="32">
        <v>42627</v>
      </c>
    </row>
    <row r="1365" spans="1:4" x14ac:dyDescent="0.25">
      <c r="A1365" s="36" t="s">
        <v>681</v>
      </c>
      <c r="B1365" s="35">
        <v>2131919.25</v>
      </c>
      <c r="C1365" s="35" t="s">
        <v>16</v>
      </c>
      <c r="D1365" s="32">
        <v>42628</v>
      </c>
    </row>
    <row r="1366" spans="1:4" x14ac:dyDescent="0.25">
      <c r="A1366" s="36" t="s">
        <v>706</v>
      </c>
      <c r="B1366" s="35">
        <v>2857387.71</v>
      </c>
      <c r="C1366" s="35" t="s">
        <v>60</v>
      </c>
      <c r="D1366" s="32">
        <v>42628</v>
      </c>
    </row>
    <row r="1367" spans="1:4" x14ac:dyDescent="0.25">
      <c r="A1367" s="36" t="s">
        <v>1011</v>
      </c>
      <c r="B1367" s="35">
        <v>4584170.01</v>
      </c>
      <c r="C1367" s="35" t="s">
        <v>60</v>
      </c>
      <c r="D1367" s="32">
        <v>42629</v>
      </c>
    </row>
    <row r="1368" spans="1:4" x14ac:dyDescent="0.25">
      <c r="A1368" s="36" t="s">
        <v>697</v>
      </c>
      <c r="B1368" s="35">
        <v>2625014.31</v>
      </c>
      <c r="C1368" s="35" t="s">
        <v>79</v>
      </c>
      <c r="D1368" s="32">
        <v>42632</v>
      </c>
    </row>
    <row r="1369" spans="1:4" x14ac:dyDescent="0.25">
      <c r="A1369" s="36" t="s">
        <v>706</v>
      </c>
      <c r="B1369" s="35">
        <v>1818291.8</v>
      </c>
      <c r="C1369" s="35" t="s">
        <v>16</v>
      </c>
      <c r="D1369" s="32">
        <v>42632</v>
      </c>
    </row>
    <row r="1370" spans="1:4" x14ac:dyDescent="0.25">
      <c r="A1370" s="36" t="s">
        <v>1063</v>
      </c>
      <c r="B1370" s="35">
        <v>1784806.19</v>
      </c>
      <c r="C1370" s="35" t="s">
        <v>19</v>
      </c>
      <c r="D1370" s="32">
        <v>42633</v>
      </c>
    </row>
    <row r="1371" spans="1:4" x14ac:dyDescent="0.25">
      <c r="A1371" s="36" t="s">
        <v>700</v>
      </c>
      <c r="B1371" s="35">
        <v>320235.95</v>
      </c>
      <c r="C1371" s="35" t="s">
        <v>16</v>
      </c>
      <c r="D1371" s="32">
        <v>42634</v>
      </c>
    </row>
    <row r="1372" spans="1:4" x14ac:dyDescent="0.25">
      <c r="A1372" s="36" t="s">
        <v>1085</v>
      </c>
      <c r="B1372" s="35">
        <v>2167636.91</v>
      </c>
      <c r="C1372" s="35" t="s">
        <v>19</v>
      </c>
      <c r="D1372" s="32">
        <v>42636</v>
      </c>
    </row>
    <row r="1373" spans="1:4" x14ac:dyDescent="0.25">
      <c r="A1373" s="36" t="s">
        <v>1160</v>
      </c>
      <c r="B1373" s="35">
        <v>961622.06</v>
      </c>
      <c r="C1373" s="35" t="s">
        <v>671</v>
      </c>
      <c r="D1373" s="32">
        <v>42646</v>
      </c>
    </row>
    <row r="1374" spans="1:4" x14ac:dyDescent="0.25">
      <c r="A1374" s="36" t="s">
        <v>948</v>
      </c>
      <c r="B1374" s="35">
        <v>6714290.04</v>
      </c>
      <c r="C1374" s="35" t="s">
        <v>21</v>
      </c>
      <c r="D1374" s="32">
        <v>42583</v>
      </c>
    </row>
    <row r="1375" spans="1:4" s="31" customFormat="1" x14ac:dyDescent="0.25">
      <c r="A1375" s="36" t="s">
        <v>1077</v>
      </c>
      <c r="B1375" s="35">
        <v>3051614.86</v>
      </c>
      <c r="C1375" s="35" t="s">
        <v>670</v>
      </c>
      <c r="D1375" s="2">
        <v>42636</v>
      </c>
    </row>
    <row r="1376" spans="1:4" x14ac:dyDescent="0.25">
      <c r="A1376" s="36" t="s">
        <v>816</v>
      </c>
      <c r="B1376" s="35">
        <v>3956886.91</v>
      </c>
      <c r="C1376" s="35" t="s">
        <v>817</v>
      </c>
      <c r="D1376" s="32">
        <v>42648</v>
      </c>
    </row>
    <row r="1377" spans="1:4" x14ac:dyDescent="0.25">
      <c r="A1377" s="36" t="s">
        <v>1097</v>
      </c>
      <c r="B1377" s="35">
        <v>3254133.63</v>
      </c>
      <c r="C1377" s="35" t="s">
        <v>79</v>
      </c>
      <c r="D1377" s="32">
        <v>42654</v>
      </c>
    </row>
    <row r="1378" spans="1:4" s="31" customFormat="1" ht="30" x14ac:dyDescent="0.25">
      <c r="A1378" s="36" t="s">
        <v>972</v>
      </c>
      <c r="B1378" s="35">
        <v>3994063.59</v>
      </c>
      <c r="C1378" s="35" t="s">
        <v>27</v>
      </c>
      <c r="D1378" s="32">
        <v>42654</v>
      </c>
    </row>
    <row r="1379" spans="1:4" x14ac:dyDescent="0.25">
      <c r="A1379" s="36" t="s">
        <v>848</v>
      </c>
      <c r="B1379" s="35">
        <v>1118198.72</v>
      </c>
      <c r="C1379" s="35" t="s">
        <v>16</v>
      </c>
      <c r="D1379" s="32"/>
    </row>
    <row r="1380" spans="1:4" x14ac:dyDescent="0.25">
      <c r="A1380" s="36" t="s">
        <v>1117</v>
      </c>
      <c r="B1380" s="35">
        <v>1631543.84</v>
      </c>
      <c r="C1380" s="35" t="s">
        <v>60</v>
      </c>
      <c r="D1380" s="32">
        <v>42668</v>
      </c>
    </row>
    <row r="1381" spans="1:4" x14ac:dyDescent="0.25">
      <c r="A1381" s="36" t="s">
        <v>1078</v>
      </c>
      <c r="B1381" s="35">
        <v>1710905.36</v>
      </c>
      <c r="C1381" s="35" t="s">
        <v>999</v>
      </c>
      <c r="D1381" s="11">
        <v>42671</v>
      </c>
    </row>
    <row r="1382" spans="1:4" x14ac:dyDescent="0.25">
      <c r="A1382" s="52" t="s">
        <v>1098</v>
      </c>
      <c r="B1382" s="51">
        <v>2837632.61</v>
      </c>
      <c r="C1382" s="52" t="s">
        <v>21</v>
      </c>
      <c r="D1382" s="50">
        <v>42670</v>
      </c>
    </row>
    <row r="1383" spans="1:4" s="31" customFormat="1" x14ac:dyDescent="0.25">
      <c r="A1383" s="67" t="s">
        <v>1118</v>
      </c>
      <c r="B1383" s="68">
        <v>2713006.82</v>
      </c>
      <c r="C1383" s="67" t="s">
        <v>1035</v>
      </c>
      <c r="D1383" s="69">
        <v>42593</v>
      </c>
    </row>
    <row r="1384" spans="1:4" s="31" customFormat="1" x14ac:dyDescent="0.25">
      <c r="A1384" s="67" t="s">
        <v>223</v>
      </c>
      <c r="B1384" s="68">
        <v>236234.84</v>
      </c>
      <c r="C1384" s="67" t="s">
        <v>598</v>
      </c>
      <c r="D1384" s="69">
        <v>42494</v>
      </c>
    </row>
    <row r="1385" spans="1:4" s="31" customFormat="1" x14ac:dyDescent="0.25">
      <c r="A1385" s="67" t="s">
        <v>1036</v>
      </c>
      <c r="B1385" s="68">
        <v>2522207.9700000002</v>
      </c>
      <c r="C1385" s="67" t="s">
        <v>19</v>
      </c>
      <c r="D1385" s="69">
        <v>42639</v>
      </c>
    </row>
    <row r="1386" spans="1:4" s="31" customFormat="1" x14ac:dyDescent="0.25">
      <c r="A1386" s="67" t="s">
        <v>1030</v>
      </c>
      <c r="B1386" s="68">
        <v>561543.21</v>
      </c>
      <c r="C1386" s="67" t="s">
        <v>16</v>
      </c>
      <c r="D1386" s="69">
        <v>42639</v>
      </c>
    </row>
    <row r="1387" spans="1:4" s="31" customFormat="1" x14ac:dyDescent="0.25">
      <c r="A1387" s="67"/>
      <c r="B1387" s="68"/>
      <c r="C1387" s="67"/>
      <c r="D1387" s="69"/>
    </row>
    <row r="1388" spans="1:4" x14ac:dyDescent="0.25">
      <c r="D1388" s="71"/>
    </row>
    <row r="1389" spans="1:4" x14ac:dyDescent="0.25">
      <c r="D1389" s="71"/>
    </row>
    <row r="1390" spans="1:4" x14ac:dyDescent="0.25">
      <c r="D1390" s="71"/>
    </row>
    <row r="1391" spans="1:4" x14ac:dyDescent="0.25">
      <c r="A1391" s="72" t="s">
        <v>1037</v>
      </c>
      <c r="D1391" s="71"/>
    </row>
    <row r="1392" spans="1:4" x14ac:dyDescent="0.25">
      <c r="A1392" s="72" t="s">
        <v>1164</v>
      </c>
      <c r="D1392" s="71"/>
    </row>
    <row r="1393" spans="1:4" x14ac:dyDescent="0.25">
      <c r="A1393" s="72" t="s">
        <v>1165</v>
      </c>
      <c r="D1393" s="71"/>
    </row>
    <row r="1394" spans="1:4" x14ac:dyDescent="0.25">
      <c r="A1394" s="73" t="s">
        <v>1038</v>
      </c>
      <c r="D1394" s="71"/>
    </row>
    <row r="1395" spans="1:4" x14ac:dyDescent="0.25">
      <c r="A1395" s="1"/>
      <c r="D1395" s="71"/>
    </row>
    <row r="1396" spans="1:4" x14ac:dyDescent="0.25">
      <c r="A1396" s="73" t="s">
        <v>1039</v>
      </c>
      <c r="D1396" s="71"/>
    </row>
    <row r="1397" spans="1:4" x14ac:dyDescent="0.25">
      <c r="A1397" s="72" t="s">
        <v>1101</v>
      </c>
      <c r="D1397" s="71"/>
    </row>
    <row r="1398" spans="1:4" x14ac:dyDescent="0.25">
      <c r="A1398" s="73" t="s">
        <v>1040</v>
      </c>
      <c r="D1398" s="71"/>
    </row>
    <row r="1399" spans="1:4" x14ac:dyDescent="0.25">
      <c r="D1399" s="71"/>
    </row>
    <row r="1400" spans="1:4" x14ac:dyDescent="0.25">
      <c r="D1400" s="71"/>
    </row>
    <row r="1401" spans="1:4" x14ac:dyDescent="0.25">
      <c r="D1401" s="71"/>
    </row>
    <row r="1402" spans="1:4" x14ac:dyDescent="0.25">
      <c r="D1402" s="71"/>
    </row>
    <row r="1403" spans="1:4" x14ac:dyDescent="0.25">
      <c r="D1403" s="71"/>
    </row>
    <row r="1404" spans="1:4" x14ac:dyDescent="0.25">
      <c r="D1404" s="71"/>
    </row>
    <row r="1405" spans="1:4" x14ac:dyDescent="0.25">
      <c r="D1405" s="71"/>
    </row>
    <row r="1406" spans="1:4" x14ac:dyDescent="0.25">
      <c r="D1406" s="71"/>
    </row>
    <row r="1407" spans="1:4" x14ac:dyDescent="0.25">
      <c r="D1407" s="71"/>
    </row>
    <row r="1408" spans="1:4" x14ac:dyDescent="0.25">
      <c r="D1408" s="71"/>
    </row>
    <row r="1409" spans="4:4" x14ac:dyDescent="0.25">
      <c r="D1409" s="71"/>
    </row>
    <row r="1410" spans="4:4" x14ac:dyDescent="0.25">
      <c r="D1410" s="71"/>
    </row>
    <row r="1411" spans="4:4" x14ac:dyDescent="0.25">
      <c r="D1411" s="71"/>
    </row>
    <row r="1412" spans="4:4" x14ac:dyDescent="0.25">
      <c r="D1412" s="71"/>
    </row>
    <row r="1413" spans="4:4" x14ac:dyDescent="0.25">
      <c r="D1413" s="71"/>
    </row>
    <row r="1414" spans="4:4" x14ac:dyDescent="0.25">
      <c r="D1414" s="71"/>
    </row>
    <row r="1415" spans="4:4" x14ac:dyDescent="0.25">
      <c r="D1415" s="71"/>
    </row>
    <row r="1416" spans="4:4" x14ac:dyDescent="0.25">
      <c r="D1416" s="71"/>
    </row>
    <row r="1417" spans="4:4" x14ac:dyDescent="0.25">
      <c r="D1417" s="71"/>
    </row>
    <row r="1418" spans="4:4" x14ac:dyDescent="0.25">
      <c r="D1418" s="71"/>
    </row>
    <row r="1419" spans="4:4" x14ac:dyDescent="0.25">
      <c r="D1419" s="71"/>
    </row>
    <row r="1420" spans="4:4" x14ac:dyDescent="0.25">
      <c r="D1420" s="71"/>
    </row>
    <row r="1421" spans="4:4" x14ac:dyDescent="0.25">
      <c r="D1421" s="71"/>
    </row>
    <row r="1422" spans="4:4" x14ac:dyDescent="0.25">
      <c r="D1422" s="71"/>
    </row>
    <row r="1423" spans="4:4" x14ac:dyDescent="0.25">
      <c r="D1423" s="71"/>
    </row>
    <row r="1424" spans="4:4" x14ac:dyDescent="0.25">
      <c r="D1424" s="71"/>
    </row>
    <row r="1425" spans="4:4" x14ac:dyDescent="0.25">
      <c r="D1425" s="71"/>
    </row>
    <row r="1426" spans="4:4" x14ac:dyDescent="0.25">
      <c r="D1426" s="71"/>
    </row>
    <row r="1427" spans="4:4" x14ac:dyDescent="0.25">
      <c r="D1427" s="71"/>
    </row>
    <row r="1428" spans="4:4" x14ac:dyDescent="0.25">
      <c r="D1428" s="71"/>
    </row>
    <row r="1429" spans="4:4" x14ac:dyDescent="0.25">
      <c r="D1429" s="71"/>
    </row>
    <row r="1430" spans="4:4" x14ac:dyDescent="0.25">
      <c r="D1430" s="71"/>
    </row>
    <row r="1431" spans="4:4" x14ac:dyDescent="0.25">
      <c r="D1431" s="71"/>
    </row>
    <row r="1432" spans="4:4" x14ac:dyDescent="0.25">
      <c r="D1432" s="71"/>
    </row>
    <row r="1433" spans="4:4" x14ac:dyDescent="0.25">
      <c r="D1433" s="71"/>
    </row>
    <row r="1434" spans="4:4" x14ac:dyDescent="0.25">
      <c r="D1434" s="71"/>
    </row>
    <row r="1435" spans="4:4" x14ac:dyDescent="0.25">
      <c r="D1435" s="71"/>
    </row>
    <row r="1436" spans="4:4" x14ac:dyDescent="0.25">
      <c r="D1436" s="71"/>
    </row>
    <row r="1437" spans="4:4" x14ac:dyDescent="0.25">
      <c r="D1437" s="71"/>
    </row>
    <row r="1438" spans="4:4" x14ac:dyDescent="0.25">
      <c r="D1438" s="71"/>
    </row>
    <row r="1439" spans="4:4" x14ac:dyDescent="0.25">
      <c r="D1439" s="71"/>
    </row>
    <row r="1440" spans="4:4" x14ac:dyDescent="0.25">
      <c r="D1440" s="71"/>
    </row>
    <row r="1441" spans="4:4" x14ac:dyDescent="0.25">
      <c r="D1441" s="71"/>
    </row>
    <row r="1442" spans="4:4" x14ac:dyDescent="0.25">
      <c r="D1442" s="71"/>
    </row>
    <row r="1443" spans="4:4" x14ac:dyDescent="0.25">
      <c r="D1443" s="71"/>
    </row>
    <row r="1444" spans="4:4" x14ac:dyDescent="0.25">
      <c r="D1444" s="71"/>
    </row>
    <row r="1445" spans="4:4" x14ac:dyDescent="0.25">
      <c r="D1445" s="71"/>
    </row>
    <row r="1446" spans="4:4" x14ac:dyDescent="0.25">
      <c r="D1446" s="71"/>
    </row>
    <row r="1447" spans="4:4" x14ac:dyDescent="0.25">
      <c r="D1447" s="71"/>
    </row>
    <row r="1448" spans="4:4" x14ac:dyDescent="0.25">
      <c r="D1448" s="71"/>
    </row>
    <row r="1449" spans="4:4" x14ac:dyDescent="0.25">
      <c r="D1449" s="71"/>
    </row>
    <row r="1450" spans="4:4" x14ac:dyDescent="0.25">
      <c r="D1450" s="71"/>
    </row>
    <row r="1451" spans="4:4" x14ac:dyDescent="0.25">
      <c r="D1451" s="71"/>
    </row>
    <row r="1452" spans="4:4" x14ac:dyDescent="0.25">
      <c r="D1452" s="71"/>
    </row>
    <row r="1453" spans="4:4" x14ac:dyDescent="0.25">
      <c r="D1453" s="71"/>
    </row>
    <row r="1454" spans="4:4" x14ac:dyDescent="0.25">
      <c r="D1454" s="71"/>
    </row>
    <row r="1455" spans="4:4" x14ac:dyDescent="0.25">
      <c r="D1455" s="71"/>
    </row>
    <row r="1456" spans="4:4" x14ac:dyDescent="0.25">
      <c r="D1456" s="71"/>
    </row>
    <row r="1457" spans="4:4" x14ac:dyDescent="0.25">
      <c r="D1457" s="71"/>
    </row>
    <row r="1458" spans="4:4" x14ac:dyDescent="0.25">
      <c r="D1458" s="71"/>
    </row>
    <row r="1459" spans="4:4" x14ac:dyDescent="0.25">
      <c r="D1459" s="71"/>
    </row>
    <row r="1460" spans="4:4" x14ac:dyDescent="0.25">
      <c r="D1460" s="71"/>
    </row>
    <row r="1461" spans="4:4" x14ac:dyDescent="0.25">
      <c r="D1461" s="71"/>
    </row>
    <row r="1462" spans="4:4" x14ac:dyDescent="0.25">
      <c r="D1462" s="71"/>
    </row>
    <row r="1463" spans="4:4" x14ac:dyDescent="0.25">
      <c r="D1463" s="71"/>
    </row>
    <row r="1464" spans="4:4" x14ac:dyDescent="0.25">
      <c r="D1464" s="71"/>
    </row>
    <row r="1465" spans="4:4" x14ac:dyDescent="0.25">
      <c r="D1465" s="71"/>
    </row>
    <row r="1466" spans="4:4" x14ac:dyDescent="0.25">
      <c r="D1466" s="71"/>
    </row>
    <row r="1467" spans="4:4" x14ac:dyDescent="0.25">
      <c r="D1467" s="71"/>
    </row>
    <row r="1468" spans="4:4" x14ac:dyDescent="0.25">
      <c r="D1468" s="71"/>
    </row>
    <row r="1469" spans="4:4" x14ac:dyDescent="0.25">
      <c r="D1469" s="71"/>
    </row>
    <row r="1470" spans="4:4" x14ac:dyDescent="0.25">
      <c r="D1470" s="71"/>
    </row>
    <row r="1471" spans="4:4" x14ac:dyDescent="0.25">
      <c r="D1471" s="71"/>
    </row>
    <row r="1472" spans="4:4" x14ac:dyDescent="0.25">
      <c r="D1472" s="71"/>
    </row>
    <row r="1473" spans="4:4" x14ac:dyDescent="0.25">
      <c r="D1473" s="71"/>
    </row>
    <row r="1474" spans="4:4" x14ac:dyDescent="0.25">
      <c r="D1474" s="71"/>
    </row>
    <row r="1475" spans="4:4" x14ac:dyDescent="0.25">
      <c r="D1475" s="71"/>
    </row>
    <row r="1476" spans="4:4" x14ac:dyDescent="0.25">
      <c r="D1476" s="71"/>
    </row>
    <row r="1477" spans="4:4" x14ac:dyDescent="0.25">
      <c r="D1477" s="71"/>
    </row>
    <row r="1478" spans="4:4" x14ac:dyDescent="0.25">
      <c r="D1478" s="71"/>
    </row>
    <row r="1479" spans="4:4" x14ac:dyDescent="0.25">
      <c r="D1479" s="71"/>
    </row>
    <row r="1480" spans="4:4" x14ac:dyDescent="0.25">
      <c r="D1480" s="71"/>
    </row>
    <row r="1481" spans="4:4" x14ac:dyDescent="0.25">
      <c r="D1481" s="71"/>
    </row>
    <row r="1482" spans="4:4" x14ac:dyDescent="0.25">
      <c r="D1482" s="71"/>
    </row>
    <row r="1483" spans="4:4" x14ac:dyDescent="0.25">
      <c r="D1483" s="71"/>
    </row>
    <row r="1484" spans="4:4" x14ac:dyDescent="0.25">
      <c r="D1484" s="71"/>
    </row>
    <row r="1485" spans="4:4" x14ac:dyDescent="0.25">
      <c r="D1485" s="71"/>
    </row>
    <row r="1486" spans="4:4" x14ac:dyDescent="0.25">
      <c r="D1486" s="71"/>
    </row>
    <row r="1487" spans="4:4" x14ac:dyDescent="0.25">
      <c r="D1487" s="71"/>
    </row>
    <row r="1488" spans="4:4" x14ac:dyDescent="0.25">
      <c r="D1488" s="71"/>
    </row>
    <row r="1489" spans="4:4" x14ac:dyDescent="0.25">
      <c r="D1489" s="71"/>
    </row>
    <row r="1490" spans="4:4" x14ac:dyDescent="0.25">
      <c r="D1490" s="71"/>
    </row>
    <row r="1491" spans="4:4" x14ac:dyDescent="0.25">
      <c r="D1491" s="71"/>
    </row>
    <row r="1492" spans="4:4" x14ac:dyDescent="0.25">
      <c r="D1492" s="71"/>
    </row>
    <row r="1493" spans="4:4" x14ac:dyDescent="0.25">
      <c r="D1493" s="71"/>
    </row>
    <row r="1494" spans="4:4" x14ac:dyDescent="0.25">
      <c r="D1494" s="71"/>
    </row>
  </sheetData>
  <printOptions horizontalCentered="1"/>
  <pageMargins left="0" right="0" top="0.35433070866141736" bottom="0" header="0.31496062992125984" footer="0"/>
  <pageSetup scale="7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6B0F7446898D4F9AEC71973F5E58BA" ma:contentTypeVersion="3" ma:contentTypeDescription="Create a new document." ma:contentTypeScope="" ma:versionID="e9854e75ce574a301cb079cf0771496e">
  <xsd:schema xmlns:xsd="http://www.w3.org/2001/XMLSchema" xmlns:xs="http://www.w3.org/2001/XMLSchema" xmlns:p="http://schemas.microsoft.com/office/2006/metadata/properties" xmlns:ns2="14c3ffd6-aef4-4d4f-b086-3bd9273ec3a6" targetNamespace="http://schemas.microsoft.com/office/2006/metadata/properties" ma:root="true" ma:fieldsID="362c215ba7ef53ab0b6adcc84738429e" ns2:_="">
    <xsd:import namespace="14c3ffd6-aef4-4d4f-b086-3bd9273ec3a6"/>
    <xsd:element name="properties">
      <xsd:complexType>
        <xsd:sequence>
          <xsd:element name="documentManagement">
            <xsd:complexType>
              <xsd:all>
                <xsd:element ref="ns2:A_x00f1_o" minOccurs="0"/>
                <xsd:element ref="ns2:Mes" minOccurs="0"/>
                <xsd:element ref="ns2:Formato_x0020_de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3ffd6-aef4-4d4f-b086-3bd9273ec3a6" elementFormDefault="qualified">
    <xsd:import namespace="http://schemas.microsoft.com/office/2006/documentManagement/types"/>
    <xsd:import namespace="http://schemas.microsoft.com/office/infopath/2007/PartnerControls"/>
    <xsd:element name="A_x00f1_o" ma:index="8" nillable="true" ma:displayName="Año" ma:format="Dropdown" ma:internalName="A_x00f1_o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Mes" ma:index="9" nillable="true" ma:displayName="Mes" ma:format="Dropdown" ma:internalName="Mes">
      <xsd:simpleType>
        <xsd:restriction base="dms:Choice">
          <xsd:enumeration value="01- Enero"/>
          <xsd:enumeration value="02- Febrero"/>
          <xsd:enumeration value="03- Marzo"/>
          <xsd:enumeration value="04- Abril"/>
          <xsd:enumeration value="05- Mayo"/>
          <xsd:enumeration value="06- Junio"/>
          <xsd:enumeration value="07- Julio"/>
          <xsd:enumeration value="08- Agosto"/>
          <xsd:enumeration value="09- Septiembre"/>
          <xsd:enumeration value="10- Octubre"/>
          <xsd:enumeration value="11- Noviembre"/>
          <xsd:enumeration value="12- Diciembre"/>
        </xsd:restriction>
      </xsd:simpleType>
    </xsd:element>
    <xsd:element name="Formato_x0020_de_x0020_documento" ma:index="10" nillable="true" ma:displayName="Formato de documento" ma:list="{3303a1b1-7424-465e-9f29-0e3a9dd2bc46}" ma:internalName="Formato_x0020_de_x0020_documento" ma:showField="Format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s xmlns="14c3ffd6-aef4-4d4f-b086-3bd9273ec3a6">10- Octubre</Mes>
    <A_x00f1_o xmlns="14c3ffd6-aef4-4d4f-b086-3bd9273ec3a6">2016</A_x00f1_o>
    <Formato_x0020_de_x0020_documento xmlns="14c3ffd6-aef4-4d4f-b086-3bd9273ec3a6">1</Formato_x0020_de_x0020_documento>
  </documentManagement>
</p:properties>
</file>

<file path=customXml/itemProps1.xml><?xml version="1.0" encoding="utf-8"?>
<ds:datastoreItem xmlns:ds="http://schemas.openxmlformats.org/officeDocument/2006/customXml" ds:itemID="{0961A53D-C713-429F-A548-AD7BEB80B7C9}"/>
</file>

<file path=customXml/itemProps2.xml><?xml version="1.0" encoding="utf-8"?>
<ds:datastoreItem xmlns:ds="http://schemas.openxmlformats.org/officeDocument/2006/customXml" ds:itemID="{C0841459-3309-4818-A7DE-3BDADCF19885}"/>
</file>

<file path=customXml/itemProps3.xml><?xml version="1.0" encoding="utf-8"?>
<ds:datastoreItem xmlns:ds="http://schemas.openxmlformats.org/officeDocument/2006/customXml" ds:itemID="{E7A2A3E9-E470-4D31-A834-7CEBF6C891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CXP POR LIBRAMIENTOS</vt:lpstr>
      <vt:lpstr>'CXP POR LIBRAMIENTOS'!Área_de_impresión</vt:lpstr>
      <vt:lpstr>'CXP POR LIBRAMIENTOS'!Títulos_a_imprimir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Server</dc:creator>
  <cp:lastModifiedBy>Massiel Elizabeth Segura Montilla</cp:lastModifiedBy>
  <cp:lastPrinted>2016-10-28T14:42:28Z</cp:lastPrinted>
  <dcterms:created xsi:type="dcterms:W3CDTF">2011-04-06T20:05:52Z</dcterms:created>
  <dcterms:modified xsi:type="dcterms:W3CDTF">2017-01-11T12:51:07Z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0x010100006B0F7446898D4F9AEC71973F5E58BA</vt:lpwstr>
  </property>
</Properties>
</file>