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hilda.mata\Desktop\OAI 2024\"/>
    </mc:Choice>
  </mc:AlternateContent>
  <xr:revisionPtr revIDLastSave="0" documentId="13_ncr:1_{8547D976-67E1-490F-AF88-BF11BC8B904D}" xr6:coauthVersionLast="47" xr6:coauthVersionMax="47" xr10:uidLastSave="{00000000-0000-0000-0000-000000000000}"/>
  <bookViews>
    <workbookView xWindow="-120" yWindow="-120" windowWidth="29040" windowHeight="15840" activeTab="6" xr2:uid="{00000000-000D-0000-FFFF-FFFF00000000}"/>
  </bookViews>
  <sheets>
    <sheet name="Programa 11" sheetId="2" r:id="rId1"/>
    <sheet name="Programa 13" sheetId="5" r:id="rId2"/>
    <sheet name="Programa 14" sheetId="6" r:id="rId3"/>
    <sheet name="Programa 15" sheetId="7" r:id="rId4"/>
    <sheet name="Programa 17" sheetId="9" r:id="rId5"/>
    <sheet name="Programa 18" sheetId="11" r:id="rId6"/>
    <sheet name="Programa 19" sheetId="8" r:id="rId7"/>
    <sheet name="Programa 23" sheetId="10" r:id="rId8"/>
  </sheets>
  <definedNames>
    <definedName name="_xlnm.Print_Area" localSheetId="0">'Programa 11'!$A$1:$J$45</definedName>
    <definedName name="_xlnm.Print_Area" localSheetId="1">'Programa 13'!$A$1:$J$50</definedName>
    <definedName name="_xlnm.Print_Area" localSheetId="2">'Programa 14'!$A$1:$J$60</definedName>
    <definedName name="_xlnm.Print_Area" localSheetId="3">'Programa 15'!$A$1:$J$60</definedName>
    <definedName name="_xlnm.Print_Area" localSheetId="4">'Programa 17'!$A$1:$J$61</definedName>
    <definedName name="_xlnm.Print_Area" localSheetId="5">'Programa 18'!$A$1:$J$46</definedName>
    <definedName name="_xlnm.Print_Area" localSheetId="6">'Programa 19'!$A$1:$J$45</definedName>
    <definedName name="_xlnm.Print_Area" localSheetId="7">'Programa 23'!$A$1:$J$45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6" l="1"/>
  <c r="L31" i="6"/>
  <c r="L32" i="6"/>
  <c r="I30" i="9" l="1"/>
  <c r="L30" i="9" s="1"/>
  <c r="I31" i="9"/>
  <c r="L31" i="9" s="1"/>
  <c r="I32" i="9"/>
  <c r="L32" i="9" s="1"/>
  <c r="I29" i="9"/>
  <c r="L29" i="9" s="1"/>
  <c r="I31" i="7" l="1"/>
  <c r="L31" i="7" s="1"/>
  <c r="I32" i="7"/>
  <c r="L32" i="7" s="1"/>
  <c r="I29" i="2"/>
  <c r="L29" i="2" s="1"/>
  <c r="I25" i="10"/>
  <c r="I25" i="8"/>
  <c r="I25" i="11"/>
  <c r="I25" i="9"/>
  <c r="I25" i="7"/>
  <c r="I25" i="6"/>
  <c r="I25" i="5"/>
  <c r="I25" i="2"/>
  <c r="M34" i="6" l="1"/>
  <c r="I29" i="5"/>
  <c r="L29" i="5" s="1"/>
  <c r="B44" i="8" l="1"/>
  <c r="B43" i="8"/>
  <c r="B42" i="8"/>
  <c r="I30" i="5"/>
  <c r="L30" i="5" s="1"/>
  <c r="J30" i="5" l="1"/>
  <c r="K30" i="5" s="1"/>
  <c r="J29" i="5"/>
  <c r="K29" i="5" s="1"/>
  <c r="B44" i="10" l="1"/>
  <c r="B43" i="10"/>
  <c r="B42" i="10"/>
  <c r="B59" i="6"/>
  <c r="B58" i="6"/>
  <c r="B57" i="6"/>
  <c r="B49" i="5"/>
  <c r="B48" i="5"/>
  <c r="B47" i="5"/>
  <c r="B58" i="9"/>
  <c r="B59" i="9"/>
  <c r="B60" i="9"/>
  <c r="I29" i="7"/>
  <c r="L29" i="7" s="1"/>
  <c r="I30" i="7"/>
  <c r="L30" i="7" s="1"/>
  <c r="I29" i="6"/>
  <c r="I30" i="6"/>
  <c r="L30" i="6" s="1"/>
  <c r="I31" i="6"/>
  <c r="I32" i="6"/>
  <c r="J29" i="8" l="1"/>
  <c r="K29" i="8" s="1"/>
  <c r="B59" i="7" l="1"/>
  <c r="B58" i="7"/>
  <c r="B57" i="7"/>
  <c r="B45" i="11" l="1"/>
  <c r="B44" i="11"/>
  <c r="B43" i="11"/>
  <c r="J29" i="11"/>
  <c r="J30" i="9"/>
  <c r="K30" i="9" s="1"/>
  <c r="J31" i="9"/>
  <c r="K31" i="9" s="1"/>
  <c r="J32" i="9"/>
  <c r="K32" i="9" s="1"/>
  <c r="J30" i="7"/>
  <c r="K30" i="7" s="1"/>
  <c r="J31" i="7"/>
  <c r="K31" i="7" s="1"/>
  <c r="J32" i="7"/>
  <c r="K32" i="7" s="1"/>
  <c r="J30" i="6"/>
  <c r="K30" i="6" s="1"/>
  <c r="J31" i="6"/>
  <c r="K31" i="6" s="1"/>
  <c r="J32" i="6"/>
  <c r="K32" i="6" s="1"/>
  <c r="I29" i="10"/>
  <c r="J29" i="10"/>
  <c r="K29" i="10" s="1"/>
  <c r="J29" i="9"/>
  <c r="K29" i="9" s="1"/>
  <c r="I29" i="8"/>
  <c r="J29" i="7"/>
  <c r="K29" i="7" s="1"/>
  <c r="J29" i="6" l="1"/>
  <c r="K29" i="6" s="1"/>
  <c r="B44" i="2"/>
  <c r="B43" i="2"/>
  <c r="B42" i="2"/>
  <c r="J29" i="2" l="1"/>
  <c r="K2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tc={6EEB739C-D090-4D5F-94DB-492BA6B94139}</author>
  </authors>
  <commentList>
    <comment ref="B39" authorId="0" shapeId="0" xr:uid="{00000000-0006-0000-0400-000001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Revisar el comentario, la desviación física y financiera  fue positiva.
</t>
      </text>
    </comment>
  </commentList>
</comments>
</file>

<file path=xl/sharedStrings.xml><?xml version="1.0" encoding="utf-8"?>
<sst xmlns="http://schemas.openxmlformats.org/spreadsheetml/2006/main" count="720" uniqueCount="208">
  <si>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</si>
  <si>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</si>
  <si>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</si>
  <si>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</si>
  <si>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</si>
  <si>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</si>
  <si>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</si>
  <si>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</si>
  <si>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</si>
  <si>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</si>
  <si>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</si>
  <si>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</si>
  <si>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</si>
  <si>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</si>
  <si>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</si>
  <si>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</si>
  <si>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</si>
  <si>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</si>
  <si>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</si>
  <si>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</si>
  <si>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</si>
  <si>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</si>
  <si>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</si>
  <si>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</si>
  <si>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</si>
  <si>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</si>
  <si>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</si>
  <si>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</si>
  <si>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</si>
  <si>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</si>
  <si>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</si>
  <si>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</si>
  <si>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</si>
  <si>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</si>
  <si>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</si>
  <si>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</si>
  <si>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</si>
  <si>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</si>
  <si>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</si>
  <si>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</si>
  <si>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</si>
  <si>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</si>
  <si>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</si>
  <si>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</si>
  <si>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</si>
  <si>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</si>
  <si>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</si>
  <si>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</si>
  <si>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Presupuesto aprobado:  </t>
  </si>
  <si>
    <t xml:space="preserve">Presupuesto modificado: </t>
  </si>
  <si>
    <t>Total devengado:</t>
  </si>
  <si>
    <t>0206-MINISTERIO DE EDUCACIÓN</t>
  </si>
  <si>
    <t>00	01-MINISTERIO DE EDUCACIÓN</t>
  </si>
  <si>
    <t>Garantizar a los dominicanos y dominicanas una educación de calidad mediante la regulación del servicio educativo nacional, su protección y desarrollo integral a lo largo de la vida para la formación de hombres y mujeres libres, éticos, críticos y creativos capaces de contribuir al desarrollo colectivo y al suyo propio.</t>
  </si>
  <si>
    <t>Lograr una educación de calidad que forme seres humanos éticos, competentes, respetuosos del patrimonio público, que ejercen sus derechos y cumplen sus deberes, que genere oportunidades legítimas de progreso y prosperidad para cada uno y para el colectivo.</t>
  </si>
  <si>
    <t>Una sociedad con igualdad de derechos y oportunidades</t>
  </si>
  <si>
    <t>Educación de calidad para todos y todas.</t>
  </si>
  <si>
    <t xml:space="preserve">	01-MINISTERIO DE EDUCACIÓN</t>
  </si>
  <si>
    <t>2.1.1</t>
  </si>
  <si>
    <t>11-Servicios técnicos pedagógicos</t>
  </si>
  <si>
    <t>Es un programa de dirección y coordinación de carácter pedagógico del sector educativo. Es responsable de dirigir y supervisar la educación en los diferentes niveles y subsistemas educativos, así como todas las disposiciones legales. Además, del desarrollo del currículo y el diseño y aplicación de medios y recursos para el aprendizaje acorde a los avances científicos y tecnológicos.</t>
  </si>
  <si>
    <t>Comunidad educativa</t>
  </si>
  <si>
    <t xml:space="preserve">Familia y la comunidad con espacio para la participación funcionando en el sistema educativo.               </t>
  </si>
  <si>
    <t>% de APMAE funcionando con respecto al programado</t>
  </si>
  <si>
    <t xml:space="preserve">06-Familia y la comunidad con espacio para la participación funcionando en el sistema educativo.           </t>
  </si>
  <si>
    <t>13-Servicios de educación primaria para niños y niñas de 6-11 años</t>
  </si>
  <si>
    <t>2.1.2</t>
  </si>
  <si>
    <t>Este programa tiene como función principal ofertar servicios de Educación Secundaria en las modalidades General y Técnico Profesional para seguir al nivel de formación superior universitario a los jóvenes de 12 a 17 años del 7mo. a 4to. grado de media en dos ciclos.
Entre sus funciones están: 1) formar estudiantes para participar en la sociedad con una conciencia crítica frente al conjunto de creencias, sistema de valores éticos, morales, propios, en el contexto sociocultural en el cual se desarrolla y 2) formar egresados con potencialidades, competencias y correcta autoestima, promoviendo su realización personal en función de sus expectativas de vida, intereses, aptitudes y preferencias vocacionales. Es además, responsable de coordinar y orientar la oferta curricular en la Educación Media y Técnico Profesional y Laboral para que responda a los avances científicos.</t>
  </si>
  <si>
    <t>14-Servicios de educación secundaria para niños (as) y adolescentes de 12-17 años</t>
  </si>
  <si>
    <t>Estudiantes de 12 a 17 años</t>
  </si>
  <si>
    <t>Este programa está destinado a dirigir y supervisar la Educación en el Nivel Primario a niños/as de 6 a 11 años, en los grados 1ro. a 6to; y velar por el cumplimiento de las disposiciones legales referentes al funcionamiento de la educación. Tiene como función principal promover el desarrollo integral del educando en las distintas dimensiones intelectuales, socio afectivo y motriz. Así como, proporcionar a los educandos la formación indispensable para desenvolverse satisfactoriamente en la sociedad y ejercer una ciudadanía consciente, responsable y participativa en el marco de una dimensión ética; propiciar una educación comprometida en la formación de sujetos con identidad personal y social, que construyen sus conocimientos en las diferentes áreas de la ciencia, el arte y la tecnología y velar por el cumplimiento del currículo en los niveles básico y sus modalidades, así como el diseño, aplicación de medios y recursos de aprendizaje acorde con los avances científicos y tecnológicos.</t>
  </si>
  <si>
    <t>Estudiantes de 6 a 11 años</t>
  </si>
  <si>
    <t xml:space="preserve">Niños y niñas reciben servicio educativo en el nivel primario del 1er. Ciclo </t>
  </si>
  <si>
    <t xml:space="preserve">Niños y niñas reciben servicio educativo en el nivel primario del 2do. Ciclo </t>
  </si>
  <si>
    <t xml:space="preserve">02-Niños y niñas reciben servicio educativo en el nivel primario del 1er. Ciclo </t>
  </si>
  <si>
    <t>15- Servicios de educación para adolescentes, jóvenes y adultos de 14 años o más.</t>
  </si>
  <si>
    <t>Estudiantes de 14 años o más</t>
  </si>
  <si>
    <t xml:space="preserve"> Incrementada la cobertura y permanencia del nivel primario.</t>
  </si>
  <si>
    <t xml:space="preserve"> Incrementada la cobertura y permanencia del nivel secundario.</t>
  </si>
  <si>
    <t>Reducido el porcentaje de personas jóvenes y adultas con la educación básica y secundaria incompleta.</t>
  </si>
  <si>
    <t>Universalizar la  educación desde el nivel  inicial hasta completar el nivel medio, incluyendo  niños y niñas sin  documentación.</t>
  </si>
  <si>
    <t xml:space="preserve">Niños, Niñas y Adolescentes reciben servicio educativo en el primer ciclo de Educación Secundaria. </t>
  </si>
  <si>
    <t>Adolescentes reciben servicio de educativo en el Segundo Ciclo de Educación Secundaria - Modalidad Académica.</t>
  </si>
  <si>
    <t xml:space="preserve">Adolescentes reciben servicio de educativo en el segundo ciclo de educación secundaria - Modalidad Técnica Profesional. </t>
  </si>
  <si>
    <t>Adolescentes de 14 años o Más, Jóvenes y Adultos reciben Programas de Alfabetización.</t>
  </si>
  <si>
    <t>Adolescentes de 14 años o Más, Jóvenes y Adultos reciben Educación Básica de Adultos.</t>
  </si>
  <si>
    <t>Adolescentes de 14 años o Más, Jóvenes y Adultos reciben Educación secundaria de Adultos.</t>
  </si>
  <si>
    <t>Adolescentes de 14 años o Más, Jóvenes y Adultos reciben Educación laboral de adultos.</t>
  </si>
  <si>
    <t xml:space="preserve">17- Instalaciones escolares seguras, inclusivas y sostenibles. </t>
  </si>
  <si>
    <t>Asegurada la continuidad de las operaciones del Minerd</t>
  </si>
  <si>
    <t>Estudiantes</t>
  </si>
  <si>
    <t>Construcción y ampliación de Planteles Escolares (arrastre Sorteo 3).</t>
  </si>
  <si>
    <t>Construcción y Ampliación de Planteles Escolares (arrastre Sorteo 4).</t>
  </si>
  <si>
    <t>Construcción y Ampliación de Planteles Escolares (arrastre Sorteo 1 y 2).</t>
  </si>
  <si>
    <t>Construcción y equipamiento de Estancias Infantiles.</t>
  </si>
  <si>
    <t>Este programa está orientado a diagnosticar los perfiles y categorías docentes y, además, diseñar y poner en vigencia un nuevo esquema de formación, selección, inducción, evaluación y certificación para la carrera docente y el mejoramiento continuo de la calidad educativa.</t>
  </si>
  <si>
    <t>18- Formación y desarrollo de la carrera docente.</t>
  </si>
  <si>
    <t>Mejorados los niveles de desempeño del personal docente.</t>
  </si>
  <si>
    <t>Docentes y estudiantes de magisterio.</t>
  </si>
  <si>
    <t>Docentes de Carrera Certificados para los Servicios Educativos de Inicial, preprimaria, Primaria, Secundaria y Subsistemas.</t>
  </si>
  <si>
    <t>Este programa  tiene como función principal fomentar un mayor conocimiento sobre las dificultades de las personas que necesitan este tipo de educación, tratando de determinar sus causas, tratamiento y prevención, para que se reconozcan sus derechos y se integren a la sociedad como cualquier otro ciudadano ofrecer oportunidades especiales para los alumnos talentosos a fin de potencial izar sus capacidades especiales en cualquiera de los campos en que se manifiesten.</t>
  </si>
  <si>
    <t>Estudiantes de 0 a 20 años con necesidades especificas de apoyo educativo</t>
  </si>
  <si>
    <t>19- SERVICIOS DE EDUCACIÓN PARA NIÑOS/AS,  ADOLESCENTES  DE 0 A 20 AÑOS EN CONDICIÓN ESPECIAL</t>
  </si>
  <si>
    <t>Niños, Niñas, Adolescentes y Jóvenes Adultos entre 0 y 20 Años reciben Educación Especial.</t>
  </si>
  <si>
    <t>02-Niños, Niñas, Adolescentes y Jóvenes Adultos entre 0 y 20 Años reciben Educación Especial.</t>
  </si>
  <si>
    <t xml:space="preserve">Este programa es responsable del primer nivel educativo y será impartido antes de la Educación Primaria y coordinado con la familia y la comunidad. Está dirigido a la población infantil comprendida hasta los seis años. El último año será obligatorio y se inicia a los cinco años de edad. </t>
  </si>
  <si>
    <t>Empoderadas las familias para su participación en los procesos educativos y la gestión escolar</t>
  </si>
  <si>
    <t xml:space="preserve">Involucrar a las familias y la comunidad en la participación en los procesos educativos y la gestión escolar. Propiciar el funcionamiento adecuado de Asociaciones de Padres, Madres, Tutores y Amigos de los centros educativos, a los fines de contribuir con la gestión de la institución educativa. </t>
  </si>
  <si>
    <t xml:space="preserve">03-Niños y niñas reciben servicio educativo en el nivel primario del 2do. Ciclo </t>
  </si>
  <si>
    <t>Niños y Niñas Reciben Servicio Educativo en el Nivel primario del 1er. Ciclo.</t>
  </si>
  <si>
    <t>Cantidad de estudiantes matriculados en el primer ciclo del nivel primario.</t>
  </si>
  <si>
    <t>Cantidad de estudiantes matriculados en el segundo ciclo del nivel primario.</t>
  </si>
  <si>
    <t xml:space="preserve">02-Niños, Niñas y Adolescentes reciben servicio educativo en el primer ciclo de Educación Secundaria. </t>
  </si>
  <si>
    <t>03-Adolescentes reciben servicio de educativo en el Segundo Ciclo de Educación Secundaria - Modalidad Académica.</t>
  </si>
  <si>
    <t xml:space="preserve">04-Adolescentes reciben servicio de educativo en el segundo ciclo de educación secundaria - Modalidad Técnica Profesional. </t>
  </si>
  <si>
    <t>Cantidad de estudiantes matriculados en el primer ciclo del nivel secundario.</t>
  </si>
  <si>
    <t>Cantidad de estudiantes matriculados en el segundo ciclo de educación secundaria modalidad Técnico Profesional.</t>
  </si>
  <si>
    <t>Cantidad de estudiantes matriculados en el segundo ciclo de educación secundaria modalidad Artes.</t>
  </si>
  <si>
    <t xml:space="preserve">Cantidad de personas alfabetizadas </t>
  </si>
  <si>
    <t>Cantidad  estudiantes inscritos en la educación básica de adultos</t>
  </si>
  <si>
    <t>Cantidad estudiantes inscritos en la educación secundaria de adultos</t>
  </si>
  <si>
    <t>Cantidad estudiantes inscritos en la educación laboral de adultos</t>
  </si>
  <si>
    <t>02-Adolescentes de 14 años o Más, Jóvenes y Adultos reciben Educación Básica de Adultos.</t>
  </si>
  <si>
    <t>06-Adolescentes de 14 años o Más, Jóvenes y Adultos reciben Educación secundaria de Adultos.</t>
  </si>
  <si>
    <t>07-Adolescentes de 14 años o Más, Jóvenes y Adultos reciben Educación laboral de adultos.</t>
  </si>
  <si>
    <t>08-Adolescentes de 14 años o Más, Jóvenes y Adultos reciben Programas de Alfabetización.</t>
  </si>
  <si>
    <t>Este programa está orientada a la construcción y adecuación de los planteles escolares y estancias infantiles; para que ofrezcan entornos de aprendizaje adecuados, seguros, inclusivos y eficaces para todos; que respondan a la proyección de la población y a las necesidades de nuestros estudiantes, atendiendo a los criterios de accesibilidad universal, que cumplan con las normas nacionales de construcción, con seguridad sísmica y reducción de vulnerabilidad frente a otros riesgos, garantizando el desarrollo de las actividades de la comunidad educativa.</t>
  </si>
  <si>
    <t>Cantidad de Estancias construidas y equipadas</t>
  </si>
  <si>
    <t>Cantidad de aulas construidas y/o ampliados</t>
  </si>
  <si>
    <t>02-Construcción y ampliación de Planteles Escolares (arrastre Sorteo 3).</t>
  </si>
  <si>
    <t>03-Construcción y Ampliación de Planteles Escolares (arrastre Sorteo 4).</t>
  </si>
  <si>
    <t>04-Construcción y Ampliación de Planteles Escolares (arrastre Sorteo 1 y 2).</t>
  </si>
  <si>
    <t>05-Construcción y equipamiento de Estancias Infantiles.</t>
  </si>
  <si>
    <t>Obras de arrastre para cubrir las brechas en la oferta de infraestructura escolar.</t>
  </si>
  <si>
    <t>Cantidad de docentes certificados en la carrera</t>
  </si>
  <si>
    <t>Certificar los conocimientos y aptitudes adquiridos por los docentes de los diferentes niveles y modalidades.</t>
  </si>
  <si>
    <t>05-Docentes de Carrera Certificados para los Servicios Educativos de Inicial, preprimaria, Primaria, Secundaria y Subsistemas.</t>
  </si>
  <si>
    <t>Cantidad de estudiantes atendidos en los centros de educación especial y aulas específicas.</t>
  </si>
  <si>
    <t>Niños, niñas, adolescentes y jóvenes entre 0 y 20 años en centros de educación especial y aulas específicas.</t>
  </si>
  <si>
    <t>Incrementada la cobertura por los niveles de enseñanza</t>
  </si>
  <si>
    <t>Implantar y garantizar  un sistema educativo nacional de calidad, que capacite para el aprendizaje continuo a lo largo de la vida, propicie el desarrollo humano y un ejercicio progresivo de ciudadanía responsable, en el marco de valores morales y principios éticos consistentes con el desarrollo sostenible y la equidad de género.</t>
  </si>
  <si>
    <t>Niños y niñas reciben servicio de educación del 2do. ciclo nivel inicial</t>
  </si>
  <si>
    <t>Niños y niñas de 3 a 5 años</t>
  </si>
  <si>
    <t>Incrementada la cobertura del nivel inicial</t>
  </si>
  <si>
    <t>23- Servicio Educativo del Grado Preprimario Nivel Inicial</t>
  </si>
  <si>
    <t>Cantidad de niños 3 a 5 años matriculados en el segundo ciclo del nivel inicial.</t>
  </si>
  <si>
    <t>02-Niños y niñas reciben servicio de educación del 2do. ciclo nivel inicial</t>
  </si>
  <si>
    <t>Niños y niñas reciben servicio de educación del 2do. ciclo nivel inicial.</t>
  </si>
  <si>
    <t>REVISIÓN</t>
  </si>
  <si>
    <t>OBSERVACIONES</t>
  </si>
  <si>
    <t>Columna1</t>
  </si>
  <si>
    <t>ESTE PRODUCTO NO TIENE METAS DE EJECUCIÓN EN EL DOCUMENTO FUENTE, PERO SI EN EL SIGEF</t>
  </si>
  <si>
    <t>I -Información Institucional</t>
  </si>
  <si>
    <t>Este programa tiene como finalidad garantizar los servicios de la Educación de Adultos en los niveles Primario y Secundario (general y laboral) en las modalidades presenciales y semipresenciales y velar por el cumplimiento de una oferta curricular acorde con los adultos de 15 años o más que por diferentes razones socioeconómicas no logran insertarse en los niveles tradicionales. Entre sus funciones están: ofrecer al adulto capacitación en el área laboral, que facilite su integración al mundo de trabajo contribuyendo al desarrollo del país; ayudar al proceso de autorrealización del adulto a través de un desarrollo intelectual, profesional, social, moral y espiritual; desarrollar en él una profunda conciencia ciudadana para que participe en los procesos democráticos y políticos de la sociedad.</t>
  </si>
  <si>
    <t>Cantidad de estudiantes matriculados en el segundo ciclo del nivel secundario modalidad académica.</t>
  </si>
  <si>
    <t>No aplica</t>
  </si>
  <si>
    <t xml:space="preserve"> Presupuesto Trimestral</t>
  </si>
  <si>
    <t xml:space="preserve"> Programación Trimestral</t>
  </si>
  <si>
    <t>Ejecución Trimestral</t>
  </si>
  <si>
    <t>Informe físico financiero octubre-diciembre 2023</t>
  </si>
  <si>
    <t>5,655 APMAE funcionando</t>
  </si>
  <si>
    <t>460,506 estudiantes matriculados en el primer ciclo del nivel primario.</t>
  </si>
  <si>
    <t>464, 725 estudiantes matriculados en el segundo ciclo del nivel primario</t>
  </si>
  <si>
    <t>182,016 estudiantes matriculados en el segundo ciclo del nivel secundario modalidad académica.</t>
  </si>
  <si>
    <t>424,669 estudiantes matriculados en el primer ciclo del nivel secundario.</t>
  </si>
  <si>
    <t>87,802 estudiantes matriculados en el segundo ciclo de educación secundaria modalidad Técnico Profesional.</t>
  </si>
  <si>
    <t>13,218 estudiantes matriculados en el segundo ciclo de educación secundaria modalidad Artes.</t>
  </si>
  <si>
    <t>76,195 estudiantes inscritos en la educación básica de adultos</t>
  </si>
  <si>
    <t>122,197 estudiantes inscritos en la educación secundaria de adultos</t>
  </si>
  <si>
    <t>28,139 estudiantes inscritos en la educación laboral de adultos</t>
  </si>
  <si>
    <t>2,026 personas alfabetizadas</t>
  </si>
  <si>
    <t>521 aulas construidas y/o ampliados</t>
  </si>
  <si>
    <t>239 aulas construidas y/o ampliados</t>
  </si>
  <si>
    <t>401 aulas construidas y/o ampliados</t>
  </si>
  <si>
    <t>12 Estancias construidas y equipadas</t>
  </si>
  <si>
    <t>Este producto no tiene meta física programada para el cuarto trimestre.</t>
  </si>
  <si>
    <t>5,934 estudiantes atendidos en los centros de educación especial y aulas específicas.</t>
  </si>
  <si>
    <t>175,380  niños 3 a 5 años matriculados en el segundo ciclo del nivel inicial.</t>
  </si>
  <si>
    <t>05-Adolescentes reciben servicio de educativo en el Segundo ciclo de Educación Secundaria - Modalidad Artes.</t>
  </si>
  <si>
    <t>Adolescentes reciben servicio de educativo en el Segundo ciclo de Educación Secundaria - Modalidad Artes.</t>
  </si>
  <si>
    <t>En términos financieros, este producto presenta una desviación financiera positiva de 39.51%.Esto se debe a que se agilizaron actividades que no habían sido posible realizar en los trimestres anteriores.</t>
  </si>
  <si>
    <t xml:space="preserve">1. Monitorear y acompañar a técnicos regionales y distritales en el proceso de conformación de las directivas asociaciones de padres, madres y amigos, en los centros educativos, para medir el nivel de avance.  
2. Realizar talleres de orientación a representantes de nuevas directivas de las Apmae, en sus roles y funciones establecidos en la Ordenanza 9-20000 (modificada), para que empoderen y colaboren con la gestión de los centros educativos. </t>
  </si>
  <si>
    <t xml:space="preserve">1. Realizar en contexto una campaña de motivación y concienciación en centros educativos sobre responsabilidad del estado en el cumplimiento del derecho a la educación primaria de los estudiantes en sobreedad por inscripción tardía. 
2. Realizar encuentros, en contexto, de orientación, sensibilización y motivación para garantizar que los niños y las niñas del período etario de 9 a 11 años permanezcan en la escuela, con mira a la finalización de la matrícula inicial en el Nivel Primario. 
3. Realizar un levantamiento de información sobre la cantidad de niños en edad escolar fuera de las aulas de educación Primaria. 
4. Realizar y dar acompañamientos pedagógicos a centros educativos para el fortalecimiento de la práctica docente y garantizar el desarrollo de competencias curriculares en los estudiantes del Nivel primario.
5. Orientar estrategias que fortalezcan los aprendizajes de los estudiantes que presentan Necesidades Específicas de Apoyos Educativos. </t>
  </si>
  <si>
    <t>1. Incrementar la cobertura, extensión de la oferta de la modalidad de Técnico Profesional y Artes. 
2. Elaborar un plan para la reinserción y retención de los estudiantes del primer y segundo ciclo del nivel secundario. Marzo de 2023.
3. Diseñar, producir y difundir una estrategia de comunicación, sensibilización e incidencia, con el objetivo de concienciar a los estudiantes, las familias y la sociedad en general sobre la importancia de terminar la escuela. 
4. Diseñar e implementar un programa de espacios flexibles y de enriquecimientos, para los estudiantes que están en riesgo de abandono escolar y para los que se han reinsertado a la escuela. 
5. Orientar a los técnicos nacionales, regionales y distritales de las modalidades y primer ciclo del nivel secundario, sobre la estrategia de atención a los estudiantes con NEAE, con el propósito de reducir los niveles de abandono y repitencia de los estudiantes con estas condicionantes.</t>
  </si>
  <si>
    <t>1. Coordinar oportunamente la logística de sus actividades para que puedan realizarse en el período en el que fueron programadas.</t>
  </si>
  <si>
    <t xml:space="preserve">1. Supervisar y fiscalizar el proceso de construcción de los centros y estancias infantiles de manera oportuna.
2. Dar seguimiento y supervisar la rehabilitación a los planteles escolares existentes, conforme los requerimientos. 
3. Supervisar el mantenimiento preventivo y correctivo incluyendo los problemas sanitarios y eléctricos en los centros educativos, según requerimiento. </t>
  </si>
  <si>
    <t>1. Definición del curriculo de la modalidad de Adultos.
2. Realizar jornadas comunitarias de motivación y orientación sobre la educación básica flexible y la continuidad educativa de personas jóvenes y adultos ofertada por la DGEPJA. 
3. Coordinar acciones con instituciones que trabajan por y para personas con discapacidad s para fortalecimiento del programa de transición a la vida adulta y laboral para estudiantes con discapacidad (PTVAL) en los centros de educación especial. 
4. Diseñar e implementar una estrategia de comunicación y promoción del Plan de Alfabetización.
5. Desarrollar programas de capacitación continua con facilitadores, coordinadores y animadores que trabajan en el Plan nacional de alfabetización sobre su práctica y la mejora continua.</t>
  </si>
  <si>
    <t xml:space="preserve">1. Realizar un levantamiento continuo de información de los estudiantes con NEAE que asisten a escuelas regulares en todos los niveles y modalidades. 
2. Determinar en coordinación con las regionales y distritos las necesidades y espacios disponibles para la creación de nuevas aulas específicas para la inclusión educativa de estudiantes con discapacidad según necesidad y ubicación geográfica. 
3. Concientizar a la comunidad educativa sobre los derechos a la educación de las personas con discapacidad, a través una campaña de sensibilización y la conmemoración de días nacionales e internacionales de la discapacidad. 
</t>
  </si>
  <si>
    <t xml:space="preserve">1. Diseñar, producir y difundir una estrategia de comunicación, sensibilización e incidencia, con el objetivo de concienciar a  las familias y la sociedad en general sobre la importancia del Nivel Inicial para el desarrollo y permanencia del estudiante en la escuela. 
2. Realizar un levantamiento de información sobre la cantidad de niños en edad escolar fuera de las aulas de educación Inicial. </t>
  </si>
  <si>
    <t>Columna2</t>
  </si>
  <si>
    <t>Financiero 
(%) 
+B37</t>
  </si>
  <si>
    <t>En términos financieros y de la ejecución física, este producto no presenta desviaciones significativas.</t>
  </si>
  <si>
    <t>Este producto presenta una desviación financiera positiva de 604.18%. Esto se debe principalmente al incremento de las transferencias a las juntas descentralizadas para el mantenimiento correctivo de los centros educativos de primaria. En términos de la ejecución  física no se presentan desviaciones significativas.</t>
  </si>
  <si>
    <t>Este producto presenta una desviación financiera positiva de 635.07%. Esto se debe principalmente al incremento de las transferencias a las juntas descentralizadas para el mantenimiento correctivo de los centros educativos de Secundaria.  En términos de la ejecución  física no se presentan desviaciones significativas.</t>
  </si>
  <si>
    <t>Este producto presenta una desviación financiera positiva de 12.69%. Esto se debe principalmente al incremento de las transferencias a las juntas descentralizadas para el mantenimiento correctivo de los politécnicos.  En términos de la ejecución  física se presenta una desviación negativa solo de 6 puntos porcentuales , debido a que se matricularon menos estudiantes de los esperados en el sector público, esto a pesar de los esfuerzos que se realizan para la ampliación de la matrícula de ETP. Se espera completar el equipamiento de los talleres  programados para la ampliación de la oferta para el año escolar 2023-2024 y realizar la conversión de liceos en politécnicos programadas.</t>
  </si>
  <si>
    <t>En términos financieros, este producto presenta una desviación positiva de 26.68% con respecto al presupuesto programado para el 4to trimestre. Esto se debe a que se agilizaron actividades que no habían sido posible realizar en los trimestres anteriores. En cuanto a la ejecución  física se presenta una desviación negativa del 11 puntos porcentuales debido a que se encuentran en proceso de validación de las APMAE de centros educativos.</t>
  </si>
  <si>
    <t>Este producto presenta una desviación financiera positiva de 35.06%. Esto se debe principalmente al incremento de las transferencias a las juntas descentralizadas para el mantenimiento correctivo de los centros educativos de primaria. En términos de la ejecución física no se presentan desviaciones significativas.</t>
  </si>
  <si>
    <t>Este producto presenta una desviación financiera negativa de 27.51%. Esto se debe principalmente a que, la Dirección de Desarrollo Organizacional determinó que, las áreas requirentes del viceministerio técnico pedagógico no evidencian un protocolo de aprobación de las solicitudes, desconocen el debido proceso de solicitud de compras y contrataciones, y no poseen una estandarización en los criterios de revisión de los documentos. Se está trabajando en el rediseño de procesos y creación de capacidades técnicas para la agilización del flujo para el próximo ejercicio fiscal. En términos de la ejecución física no se presentan desviaciones significativas.</t>
  </si>
  <si>
    <t>Este producto presenta una desviación financiera positiva de 5.31%. Esto se debe principalmente al incremento de las transferencias a las juntas descentralizadas para el mantenimiento correctivo de los centros educativos de adultos. En términos de la ejecución  física, presenta una desviación negativa de 13 puntos porcentuales debido a que no se inscribieron los estudiantes esperados en este año escolar, a pesar de los esfuerzos realizados.</t>
  </si>
  <si>
    <t>En términos financieros y de la ejecuciónde la meta  física, este producto no presenta desviaciones significativas. En términos de la ejecución  física, se presenta una desviación positiva de 8 puntos porcentuales debido a que se inscribieron una cantidad mayor de estudiante a lo esperado, esto por la promoción realizada de la oferta técnica de esta modalidad.</t>
  </si>
  <si>
    <t>Este producto presenta una desviación financiera positiva de 242.67%. Esto se debe principalmente a la normalización del anticipo financiero y la agilización de las actividades de esta modalidad al pasar nuevamente al Minerd, luego de estar siendo gestionada por el PROPEEP.  En términos de la ejecución física no se presentan desviaciones significativas.</t>
  </si>
  <si>
    <t>Este producto presenta una desviación financiera positiva de 412.55%. Esto se debe principalmente a la agilización del proceso de cubicaciones en el 4to trimestre. En términos de la ejecución  física no presenta desviaciones significativas.</t>
  </si>
  <si>
    <t>Este producto presenta una desviación financiera positiva de 707.33% y una desviación física positiva de 8 puntos porcentuales. Esto se debe principalmente a la agilización del proceso de cubicaciones en el 4to trimestre.</t>
  </si>
  <si>
    <t>Este producto presenta una desviación financiera positiva de 3687.07% y una desviación física positiva de 45 puntos porcentuales. Esto se debe principalmente a la agilización del proceso de cubicaciones en el 4to trimestre</t>
  </si>
  <si>
    <r>
      <t>Este producto presenta una desviación finan</t>
    </r>
    <r>
      <rPr>
        <i/>
        <sz val="11"/>
        <rFont val="Calibri"/>
        <family val="2"/>
        <scheme val="minor"/>
      </rPr>
      <t>ciera positiva de 182.71%. Esto se debe principalmente a la agilización del proceso de cubicaciones en el 4to trimestre. En términos de la ejecución física presenta una desviación negativa de 29 puntos porcentuales, no obstante al esfuerzo de agilización del proceso de cubicaciones en el 4to trimestre, si bien se avanzó con la construcción, el rezago en los primeros trimestres no logró concluir al 100 % con 5 de las estancias programadas.</t>
    </r>
  </si>
  <si>
    <t>Este producto presenta una desviación financiera positiva de 14.53%. Esto se debe principalmente al incremento de las transferencias a las juntas descentralizadas para el mantenimiento correctivo de los centros educativos de Inicial. En términos de la ejecución física no presenta desviaciones significativas</t>
  </si>
  <si>
    <t>Este producto presenta una desviación financiera positiva de 41.89%. Esto se debe principalmente al incremento de las transferencias a las juntas descentralizadas para el mantenimiento correctivo de los centros educativos de Secundaria.  En términos de la ejecución  física se presentan desviaciones positivas de 5.84% datribuido a la decisión de los estudiantes de regresar a la escuela, en adición a los esfuerzos realizados con la iniciativa de reinserción estudiantil "Te Quiero en Secundaria".</t>
  </si>
  <si>
    <t>Este producto presenta una desviación financiera positiva de 7.27%. Esto se debe principalmente al incremento de las transferencias a las juntas descentralizadas para el mantenimiento correctivo de los centros educativos de Especial. Ademas, presenta una desviación física negativa de 10 puntos porcentuales, esto se debe al proceso de evaluación que se realiza a los estudiantes inscritos en los centros de educación especial para determinar su condición. Atendiendo a los resultados estos se trasladan a aulas específicas o regulares de centros educativo.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</si>
</sst>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11"/>
      <color indexed="8"/>
      <name val="Calibri"/>
      <family val="2"/>
      <scheme val="minor"/>
    </font>
    <font>
      <sz val="9"/>
      <color indexed="8"/>
      <name val="Segoe UI"/>
      <family val="2"/>
    </font>
    <font>
      <i/>
      <sz val="11"/>
      <name val="Calibri"/>
      <family val="2"/>
      <scheme val="minor"/>
    </font>
    <font>
      <b/>
      <sz val="9"/>
      <name val="Calibri"/>
      <family val="2"/>
    </font>
    <font>
      <b/>
      <sz val="9"/>
      <color rgb="FF0070C0"/>
      <name val="Calibri"/>
      <family val="2"/>
    </font>
    <font>
      <b/>
      <sz val="9"/>
      <color rgb="FFFF0000"/>
      <name val="Calibri"/>
      <family val="2"/>
    </font>
    <font>
      <sz val="9"/>
      <color rgb="FF0070C0"/>
      <name val="Calibri"/>
      <family val="2"/>
    </font>
    <font>
      <sz val="11"/>
      <color rgb="FF0070C0"/>
      <name val="Calibri"/>
      <family val="2"/>
    </font>
    <font>
      <sz val="9"/>
      <color rgb="FFFF0000"/>
      <name val="Calibri"/>
      <family val="2"/>
    </font>
    <font>
      <sz val="9"/>
      <name val="Calibri"/>
      <family val="2"/>
    </font>
    <font>
      <b/>
      <sz val="10"/>
      <color rgb="FF000000"/>
      <name val="Calibri"/>
      <family val="2"/>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style="thin">
        <color rgb="FFA6A6A6"/>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cellStyleXfs>
  <cellXfs count="14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 fillId="0" borderId="22" xfId="0" applyFont="1" applyBorder="1" applyAlignment="1">
      <alignment vertical="top"/>
    </xf>
    <xf numFmtId="0" fontId="16" fillId="9" borderId="24" xfId="0" applyFont="1" applyFill="1" applyBorder="1" applyAlignment="1" applyProtection="1">
      <alignment vertical="top" wrapText="1"/>
      <protection locked="0"/>
    </xf>
    <xf numFmtId="166" fontId="16" fillId="9" borderId="28" xfId="0" applyNumberFormat="1" applyFont="1" applyFill="1" applyBorder="1" applyAlignment="1" applyProtection="1">
      <alignment horizontal="center" vertical="center" wrapText="1" readingOrder="1"/>
      <protection locked="0"/>
    </xf>
    <xf numFmtId="166" fontId="18" fillId="9" borderId="22" xfId="0" applyNumberFormat="1" applyFont="1" applyFill="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0" fontId="16" fillId="9" borderId="0" xfId="0" applyFont="1" applyFill="1" applyAlignment="1" applyProtection="1">
      <alignment vertical="top" wrapText="1"/>
      <protection locked="0"/>
    </xf>
    <xf numFmtId="49" fontId="23" fillId="9" borderId="0" xfId="3" applyNumberFormat="1" applyFont="1" applyFill="1" applyAlignment="1">
      <alignment horizontal="center" vertical="center" wrapText="1"/>
    </xf>
    <xf numFmtId="165" fontId="16" fillId="0" borderId="0" xfId="0" applyNumberFormat="1" applyFont="1" applyAlignment="1" applyProtection="1">
      <alignment horizontal="center" vertical="center" wrapText="1" readingOrder="1"/>
      <protection locked="0"/>
    </xf>
    <xf numFmtId="166" fontId="16" fillId="9" borderId="0" xfId="0" applyNumberFormat="1" applyFont="1" applyFill="1" applyAlignment="1" applyProtection="1">
      <alignment horizontal="center" vertical="center" wrapText="1" readingOrder="1"/>
      <protection locked="0"/>
    </xf>
    <xf numFmtId="166" fontId="16" fillId="0" borderId="0" xfId="0" applyNumberFormat="1" applyFont="1" applyAlignment="1" applyProtection="1">
      <alignment horizontal="center" vertical="center" wrapText="1"/>
      <protection locked="0"/>
    </xf>
    <xf numFmtId="10" fontId="16" fillId="7" borderId="0" xfId="2" applyNumberFormat="1" applyFont="1" applyFill="1" applyBorder="1" applyAlignment="1" applyProtection="1">
      <alignment horizontal="center" vertical="center" wrapText="1" readingOrder="1"/>
      <protection locked="0"/>
    </xf>
    <xf numFmtId="167" fontId="16" fillId="7" borderId="0" xfId="0" applyNumberFormat="1" applyFont="1" applyFill="1" applyAlignment="1" applyProtection="1">
      <alignment horizontal="center" vertical="center" wrapText="1" readingOrder="1"/>
      <protection locked="0"/>
    </xf>
    <xf numFmtId="0" fontId="15" fillId="8" borderId="40" xfId="0" applyFont="1" applyFill="1" applyBorder="1" applyAlignment="1">
      <alignment horizontal="center" vertical="center" wrapText="1" readingOrder="1"/>
    </xf>
    <xf numFmtId="0" fontId="15" fillId="8" borderId="41" xfId="0" applyFont="1" applyFill="1" applyBorder="1" applyAlignment="1">
      <alignment horizontal="center" vertical="center" wrapText="1" readingOrder="1"/>
    </xf>
    <xf numFmtId="0" fontId="15" fillId="8" borderId="42" xfId="0" applyFont="1" applyFill="1" applyBorder="1" applyAlignment="1">
      <alignment horizontal="center" vertical="center" wrapText="1" readingOrder="1"/>
    </xf>
    <xf numFmtId="49" fontId="23" fillId="9" borderId="22" xfId="3" applyNumberFormat="1" applyFont="1" applyFill="1" applyBorder="1" applyAlignment="1">
      <alignment horizontal="center" vertical="center" wrapText="1"/>
    </xf>
    <xf numFmtId="10" fontId="16" fillId="7" borderId="22" xfId="2" applyNumberFormat="1" applyFont="1" applyFill="1" applyBorder="1" applyAlignment="1" applyProtection="1">
      <alignment horizontal="center" vertical="center" wrapText="1" readingOrder="1"/>
      <protection locked="0"/>
    </xf>
    <xf numFmtId="167" fontId="16" fillId="7" borderId="22" xfId="0" applyNumberFormat="1" applyFont="1" applyFill="1" applyBorder="1" applyAlignment="1" applyProtection="1">
      <alignment horizontal="center" vertical="center" wrapText="1" readingOrder="1"/>
      <protection locked="0"/>
    </xf>
    <xf numFmtId="0" fontId="16" fillId="9" borderId="22" xfId="3" applyFont="1" applyFill="1" applyBorder="1" applyAlignment="1" applyProtection="1">
      <alignment horizontal="center" vertical="top" wrapText="1"/>
      <protection locked="0"/>
    </xf>
    <xf numFmtId="0" fontId="16" fillId="9" borderId="22" xfId="3" applyFont="1" applyFill="1" applyBorder="1" applyAlignment="1" applyProtection="1">
      <alignment horizontal="center" vertical="center" wrapText="1"/>
      <protection locked="0"/>
    </xf>
    <xf numFmtId="0" fontId="16" fillId="9" borderId="24" xfId="0" applyFont="1" applyFill="1" applyBorder="1" applyAlignment="1" applyProtection="1">
      <alignment horizontal="center" vertical="top" wrapText="1"/>
      <protection locked="0"/>
    </xf>
    <xf numFmtId="10" fontId="0" fillId="0" borderId="0" xfId="0" applyNumberFormat="1"/>
    <xf numFmtId="10" fontId="0" fillId="0" borderId="0" xfId="2" applyNumberFormat="1" applyFont="1"/>
    <xf numFmtId="0" fontId="25" fillId="9" borderId="22" xfId="0" applyFont="1" applyFill="1" applyBorder="1" applyAlignment="1" applyProtection="1">
      <alignment vertical="center" wrapText="1"/>
      <protection locked="0"/>
    </xf>
    <xf numFmtId="0" fontId="15" fillId="8" borderId="43" xfId="0" applyFont="1" applyFill="1" applyBorder="1" applyAlignment="1">
      <alignment horizontal="center" vertical="center" wrapText="1" readingOrder="1"/>
    </xf>
    <xf numFmtId="0" fontId="25" fillId="9" borderId="22" xfId="0" applyFont="1" applyFill="1" applyBorder="1" applyAlignment="1" applyProtection="1">
      <alignment vertical="top" wrapText="1"/>
      <protection locked="0"/>
    </xf>
    <xf numFmtId="0" fontId="25" fillId="9" borderId="24" xfId="0" applyFont="1" applyFill="1" applyBorder="1" applyAlignment="1" applyProtection="1">
      <alignment vertical="top" wrapText="1"/>
      <protection locked="0"/>
    </xf>
    <xf numFmtId="0" fontId="14" fillId="8" borderId="43" xfId="0" applyFont="1" applyFill="1" applyBorder="1" applyAlignment="1">
      <alignment horizontal="center" vertical="center" wrapText="1" readingOrder="1"/>
    </xf>
    <xf numFmtId="0" fontId="15" fillId="8" borderId="44" xfId="0" applyFont="1" applyFill="1" applyBorder="1" applyAlignment="1">
      <alignment horizontal="center" vertical="center" wrapText="1" readingOrder="1"/>
    </xf>
    <xf numFmtId="0" fontId="30" fillId="0" borderId="44" xfId="0" applyFont="1" applyBorder="1" applyAlignment="1" applyProtection="1">
      <alignment horizontal="center" vertical="center" wrapText="1" readingOrder="1"/>
      <protection locked="0"/>
    </xf>
    <xf numFmtId="165" fontId="16" fillId="0" borderId="22" xfId="0" applyNumberFormat="1" applyFont="1" applyBorder="1" applyAlignment="1" applyProtection="1">
      <alignment horizontal="center" vertical="center" wrapText="1" readingOrder="1"/>
      <protection locked="0"/>
    </xf>
    <xf numFmtId="166" fontId="16" fillId="0" borderId="22"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0" fontId="15" fillId="8" borderId="22" xfId="0" applyFont="1" applyFill="1" applyBorder="1" applyAlignment="1">
      <alignment horizontal="center" vertical="center" wrapText="1" readingOrder="1"/>
    </xf>
    <xf numFmtId="9" fontId="16" fillId="0" borderId="22" xfId="2" applyFont="1" applyBorder="1" applyAlignment="1" applyProtection="1">
      <alignment horizontal="center" vertical="center" wrapText="1" readingOrder="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1" fillId="0" borderId="0" xfId="0" applyFont="1" applyAlignment="1" applyProtection="1">
      <alignment horizontal="left" vertical="center"/>
      <protection locked="0"/>
    </xf>
    <xf numFmtId="0" fontId="32" fillId="8" borderId="43" xfId="0" applyFont="1" applyFill="1" applyBorder="1" applyAlignment="1">
      <alignment horizontal="center" vertical="center" wrapText="1" readingOrder="1"/>
    </xf>
    <xf numFmtId="10" fontId="31" fillId="0" borderId="0" xfId="2" applyNumberFormat="1" applyFont="1" applyFill="1" applyAlignment="1" applyProtection="1">
      <alignment horizontal="center" vertical="center" wrapText="1" readingOrder="1"/>
      <protection locked="0"/>
    </xf>
    <xf numFmtId="167" fontId="26" fillId="0" borderId="0" xfId="0" applyNumberFormat="1" applyFont="1" applyAlignment="1" applyProtection="1">
      <alignment horizontal="center" vertical="center" wrapText="1" readingOrder="1"/>
      <protection locked="0"/>
    </xf>
    <xf numFmtId="167" fontId="27" fillId="0" borderId="0" xfId="0" applyNumberFormat="1" applyFont="1" applyAlignment="1" applyProtection="1">
      <alignment horizontal="center" vertical="center" wrapText="1" readingOrder="1"/>
      <protection locked="0"/>
    </xf>
    <xf numFmtId="167" fontId="28" fillId="0" borderId="44" xfId="0" applyNumberFormat="1" applyFont="1" applyBorder="1" applyAlignment="1" applyProtection="1">
      <alignment horizontal="center" vertical="center" wrapText="1" readingOrder="1"/>
      <protection locked="0"/>
    </xf>
    <xf numFmtId="167" fontId="29" fillId="0" borderId="0" xfId="0" applyNumberFormat="1" applyFont="1" applyAlignment="1" applyProtection="1">
      <alignment horizontal="center" vertical="center" wrapText="1" readingOrder="1"/>
      <protection locked="0"/>
    </xf>
    <xf numFmtId="167" fontId="28" fillId="0" borderId="0" xfId="0" applyNumberFormat="1" applyFont="1" applyAlignment="1" applyProtection="1">
      <alignment horizontal="center" vertical="center" wrapText="1" readingOrder="1"/>
      <protection locked="0"/>
    </xf>
    <xf numFmtId="10" fontId="31" fillId="0" borderId="0" xfId="2" applyNumberFormat="1" applyFont="1" applyAlignment="1" applyProtection="1">
      <alignment horizontal="center" vertical="center" wrapText="1" readingOrder="1"/>
      <protection locked="0"/>
    </xf>
    <xf numFmtId="39" fontId="0" fillId="0" borderId="0" xfId="0" applyNumberFormat="1"/>
    <xf numFmtId="10" fontId="16" fillId="0" borderId="0" xfId="0" applyNumberFormat="1" applyFont="1" applyAlignment="1" applyProtection="1">
      <alignment horizontal="center" vertical="center" wrapText="1" readingOrder="1"/>
      <protection locked="0"/>
    </xf>
    <xf numFmtId="9" fontId="0" fillId="0" borderId="0" xfId="2" applyFont="1"/>
    <xf numFmtId="9" fontId="15" fillId="8" borderId="43" xfId="2" applyFont="1" applyFill="1" applyBorder="1" applyAlignment="1" applyProtection="1">
      <alignment horizontal="center" vertical="center" wrapText="1" readingOrder="1"/>
    </xf>
    <xf numFmtId="9" fontId="16" fillId="0" borderId="0" xfId="2" applyFont="1" applyFill="1" applyAlignment="1" applyProtection="1">
      <alignment horizontal="center" vertical="center" wrapText="1" readingOrder="1"/>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1" fillId="0" borderId="0" xfId="0" applyFont="1" applyAlignment="1" applyProtection="1">
      <alignment horizontal="center"/>
      <protection locked="0"/>
    </xf>
    <xf numFmtId="0" fontId="21" fillId="0" borderId="3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9" borderId="27" xfId="1" applyNumberFormat="1" applyFont="1" applyFill="1" applyBorder="1" applyAlignment="1" applyProtection="1">
      <alignment horizontal="center" vertical="center" wrapText="1" readingOrder="1"/>
      <protection locked="0"/>
    </xf>
    <xf numFmtId="39" fontId="11" fillId="9" borderId="28" xfId="1" applyNumberFormat="1" applyFont="1" applyFill="1" applyBorder="1" applyAlignment="1" applyProtection="1">
      <alignment horizontal="center" vertical="center" wrapText="1" readingOrder="1"/>
      <protection locked="0"/>
    </xf>
    <xf numFmtId="39" fontId="11" fillId="9" borderId="25" xfId="1" applyNumberFormat="1" applyFont="1" applyFill="1" applyBorder="1" applyAlignment="1" applyProtection="1">
      <alignment horizontal="center" vertical="center" wrapText="1" readingOrder="1"/>
      <protection locked="0"/>
    </xf>
    <xf numFmtId="39" fontId="11" fillId="9" borderId="36"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21" fillId="0" borderId="37"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49" fontId="20" fillId="9" borderId="19" xfId="0" quotePrefix="1" applyNumberFormat="1" applyFont="1" applyFill="1" applyBorder="1" applyAlignment="1" applyProtection="1">
      <alignment horizontal="left" vertical="center" wrapText="1"/>
      <protection locked="0"/>
    </xf>
    <xf numFmtId="49" fontId="20" fillId="9" borderId="20" xfId="0" quotePrefix="1" applyNumberFormat="1" applyFont="1" applyFill="1" applyBorder="1" applyAlignment="1" applyProtection="1">
      <alignment horizontal="left" vertical="center" wrapText="1"/>
      <protection locked="0"/>
    </xf>
    <xf numFmtId="49" fontId="20" fillId="9" borderId="21" xfId="0" quotePrefix="1" applyNumberFormat="1" applyFont="1" applyFill="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24" fillId="9" borderId="0" xfId="0" applyFont="1" applyFill="1" applyAlignment="1" applyProtection="1">
      <alignment horizontal="left" vertical="center" wrapText="1"/>
      <protection locked="0"/>
    </xf>
    <xf numFmtId="0" fontId="24" fillId="9" borderId="18" xfId="0" applyFont="1" applyFill="1" applyBorder="1" applyAlignment="1" applyProtection="1">
      <alignment horizontal="left" vertical="center" wrapText="1"/>
      <protection locked="0"/>
    </xf>
    <xf numFmtId="0" fontId="21" fillId="9" borderId="0" xfId="0" applyFont="1" applyFill="1" applyAlignment="1" applyProtection="1">
      <alignment horizontal="left" vertical="center"/>
      <protection locked="0"/>
    </xf>
    <xf numFmtId="0" fontId="21" fillId="9" borderId="18" xfId="0" applyFont="1" applyFill="1" applyBorder="1" applyAlignment="1" applyProtection="1">
      <alignment horizontal="left" vertical="center"/>
      <protection locked="0"/>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cellXfs>
  <cellStyles count="7">
    <cellStyle name="Millares" xfId="1" builtinId="3"/>
    <cellStyle name="Millares 2" xfId="4" xr:uid="{00000000-0005-0000-0000-000001000000}"/>
    <cellStyle name="Moneda 2" xfId="5" xr:uid="{00000000-0005-0000-0000-000002000000}"/>
    <cellStyle name="Normal" xfId="0" builtinId="0"/>
    <cellStyle name="Normal 2" xfId="3" xr:uid="{00000000-0005-0000-0000-000004000000}"/>
    <cellStyle name="Porcentaje" xfId="2" builtinId="5"/>
    <cellStyle name="Porcentaje 2" xfId="6" xr:uid="{00000000-0005-0000-0000-000006000000}"/>
  </cellStyles>
  <dxfs count="133">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center"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rgb="FF0070C0"/>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rgb="FFFF0000"/>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border diagonalUp="0" diagonalDown="0" outline="0">
        <left style="medium">
          <color indexed="64"/>
        </left>
        <right style="medium">
          <color indexed="64"/>
        </right>
        <top/>
        <bottom/>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medium">
          <color indexed="64"/>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rgb="FF0070C0"/>
        <name val="Calibri"/>
        <scheme val="none"/>
      </font>
      <numFmt numFmtId="167" formatCode="[$-10409]0.00%"/>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2" name="Imagen 1">
          <a:extLst>
            <a:ext uri="{FF2B5EF4-FFF2-40B4-BE49-F238E27FC236}">
              <a16:creationId xmlns:a16="http://schemas.microsoft.com/office/drawing/2014/main" id="{E0FB7B5E-02FC-4B41-B72B-40C7CE40A0C5}"/>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1495427</xdr:colOff>
      <xdr:row>2</xdr:row>
      <xdr:rowOff>219075</xdr:rowOff>
    </xdr:to>
    <xdr:pic>
      <xdr:nvPicPr>
        <xdr:cNvPr id="3" name="Imagen 2">
          <a:extLst>
            <a:ext uri="{FF2B5EF4-FFF2-40B4-BE49-F238E27FC236}">
              <a16:creationId xmlns:a16="http://schemas.microsoft.com/office/drawing/2014/main" id="{5418EDE6-14AC-4368-91AD-C0130FB58180}"/>
            </a:ext>
          </a:extLst>
        </xdr:cNvPr>
        <xdr:cNvPicPr>
          <a:picLocks noChangeAspect="1"/>
        </xdr:cNvPicPr>
      </xdr:nvPicPr>
      <xdr:blipFill>
        <a:blip xmlns:r="http://schemas.openxmlformats.org/officeDocument/2006/relationships" r:embed="rId1"/>
        <a:stretch>
          <a:fillRect/>
        </a:stretch>
      </xdr:blipFill>
      <xdr:spPr>
        <a:xfrm>
          <a:off x="0" y="9525"/>
          <a:ext cx="1495427"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1524002</xdr:colOff>
      <xdr:row>2</xdr:row>
      <xdr:rowOff>209550</xdr:rowOff>
    </xdr:to>
    <xdr:pic>
      <xdr:nvPicPr>
        <xdr:cNvPr id="3" name="Imagen 2">
          <a:extLst>
            <a:ext uri="{FF2B5EF4-FFF2-40B4-BE49-F238E27FC236}">
              <a16:creationId xmlns:a16="http://schemas.microsoft.com/office/drawing/2014/main" id="{DB1DA6B6-617D-47C5-9D5B-9AC5ED934C2A}"/>
            </a:ext>
          </a:extLst>
        </xdr:cNvPr>
        <xdr:cNvPicPr>
          <a:picLocks noChangeAspect="1"/>
        </xdr:cNvPicPr>
      </xdr:nvPicPr>
      <xdr:blipFill>
        <a:blip xmlns:r="http://schemas.openxmlformats.org/officeDocument/2006/relationships" r:embed="rId1"/>
        <a:stretch>
          <a:fillRect/>
        </a:stretch>
      </xdr:blipFill>
      <xdr:spPr>
        <a:xfrm>
          <a:off x="28575" y="0"/>
          <a:ext cx="1495427"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3" name="Imagen 2">
          <a:extLst>
            <a:ext uri="{FF2B5EF4-FFF2-40B4-BE49-F238E27FC236}">
              <a16:creationId xmlns:a16="http://schemas.microsoft.com/office/drawing/2014/main" id="{22152649-8F43-437C-BAB5-3F02E963E440}"/>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xdr:colOff>
      <xdr:row>2</xdr:row>
      <xdr:rowOff>209550</xdr:rowOff>
    </xdr:to>
    <xdr:pic>
      <xdr:nvPicPr>
        <xdr:cNvPr id="3" name="Imagen 2">
          <a:extLst>
            <a:ext uri="{FF2B5EF4-FFF2-40B4-BE49-F238E27FC236}">
              <a16:creationId xmlns:a16="http://schemas.microsoft.com/office/drawing/2014/main" id="{305C5C9A-33A0-480F-9BF1-DAEBB5B23FBE}"/>
            </a:ext>
          </a:extLst>
        </xdr:cNvPr>
        <xdr:cNvPicPr>
          <a:picLocks noChangeAspect="1"/>
        </xdr:cNvPicPr>
      </xdr:nvPicPr>
      <xdr:blipFill>
        <a:blip xmlns:r="http://schemas.openxmlformats.org/officeDocument/2006/relationships" r:embed="rId1"/>
        <a:stretch>
          <a:fillRect/>
        </a:stretch>
      </xdr:blipFill>
      <xdr:spPr>
        <a:xfrm>
          <a:off x="38100" y="0"/>
          <a:ext cx="1495427" cy="76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xdr:colOff>
      <xdr:row>2</xdr:row>
      <xdr:rowOff>209550</xdr:rowOff>
    </xdr:to>
    <xdr:pic>
      <xdr:nvPicPr>
        <xdr:cNvPr id="3" name="Imagen 2">
          <a:extLst>
            <a:ext uri="{FF2B5EF4-FFF2-40B4-BE49-F238E27FC236}">
              <a16:creationId xmlns:a16="http://schemas.microsoft.com/office/drawing/2014/main" id="{0BB87F16-C58F-4D9F-A415-4414D67A0D5E}"/>
            </a:ext>
          </a:extLst>
        </xdr:cNvPr>
        <xdr:cNvPicPr>
          <a:picLocks noChangeAspect="1"/>
        </xdr:cNvPicPr>
      </xdr:nvPicPr>
      <xdr:blipFill>
        <a:blip xmlns:r="http://schemas.openxmlformats.org/officeDocument/2006/relationships" r:embed="rId1"/>
        <a:stretch>
          <a:fillRect/>
        </a:stretch>
      </xdr:blipFill>
      <xdr:spPr>
        <a:xfrm>
          <a:off x="38100" y="0"/>
          <a:ext cx="1495427" cy="762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3" name="Imagen 2">
          <a:extLst>
            <a:ext uri="{FF2B5EF4-FFF2-40B4-BE49-F238E27FC236}">
              <a16:creationId xmlns:a16="http://schemas.microsoft.com/office/drawing/2014/main" id="{FE5D5D26-A77A-4B60-8A85-815DBBFC22F3}"/>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19052</xdr:colOff>
      <xdr:row>2</xdr:row>
      <xdr:rowOff>209550</xdr:rowOff>
    </xdr:to>
    <xdr:pic>
      <xdr:nvPicPr>
        <xdr:cNvPr id="3" name="Imagen 2">
          <a:extLst>
            <a:ext uri="{FF2B5EF4-FFF2-40B4-BE49-F238E27FC236}">
              <a16:creationId xmlns:a16="http://schemas.microsoft.com/office/drawing/2014/main" id="{6E8EC3CA-E74F-4DD0-992F-B3DF03F93906}"/>
            </a:ext>
          </a:extLst>
        </xdr:cNvPr>
        <xdr:cNvPicPr>
          <a:picLocks noChangeAspect="1"/>
        </xdr:cNvPicPr>
      </xdr:nvPicPr>
      <xdr:blipFill>
        <a:blip xmlns:r="http://schemas.openxmlformats.org/officeDocument/2006/relationships" r:embed="rId1"/>
        <a:stretch>
          <a:fillRect/>
        </a:stretch>
      </xdr:blipFill>
      <xdr:spPr>
        <a:xfrm>
          <a:off x="57150" y="0"/>
          <a:ext cx="1495427" cy="762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quidania De Jesus Mejia" id="{90A4318B-A323-4500-9080-704F56B4B27C}" userId="S::alquidania.dejesus@minerd.gob.do::b26e65a6-eca9-4bcb-9441-59fd24b938b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L29" totalsRowShown="0" headerRowDxfId="132" dataDxfId="130" headerRowBorderDxfId="131" tableBorderDxfId="129" totalsRowBorderDxfId="128">
  <tableColumns count="12">
    <tableColumn id="1" xr3:uid="{00000000-0010-0000-0000-000001000000}" name="Producto" dataDxfId="127"/>
    <tableColumn id="2" xr3:uid="{00000000-0010-0000-0000-000002000000}" name="Indicador" dataDxfId="126"/>
    <tableColumn id="3" xr3:uid="{00000000-0010-0000-0000-000003000000}" name="Física_x000a_(A)" dataDxfId="125" dataCellStyle="Millares"/>
    <tableColumn id="4" xr3:uid="{00000000-0010-0000-0000-000004000000}" name="Financiera_x000a_(B)" dataDxfId="124"/>
    <tableColumn id="9" xr3:uid="{00000000-0010-0000-0000-000009000000}" name="Física_x000a_(C)" dataDxfId="123"/>
    <tableColumn id="10" xr3:uid="{00000000-0010-0000-0000-00000A000000}" name="Financiera_x000a_(D)" dataDxfId="122"/>
    <tableColumn id="5" xr3:uid="{00000000-0010-0000-0000-000005000000}" name="Física _x000a_(E)" dataDxfId="121"/>
    <tableColumn id="6" xr3:uid="{00000000-0010-0000-0000-000006000000}" name="Financiera _x000a_ (F)" dataDxfId="120"/>
    <tableColumn id="7" xr3:uid="{00000000-0010-0000-0000-000007000000}" name="Física _x000a_(%)_x000a_ G=E/C" dataDxfId="119" dataCellStyle="Porcentaje">
      <calculatedColumnFormula>+Tabla13[[#This Row],[Física 
(E)]]/Tabla13[[#This Row],[Física
(A)]]</calculatedColumnFormula>
    </tableColumn>
    <tableColumn id="8" xr3:uid="{00000000-0010-0000-0000-000008000000}" name="Financiero _x000a_(%) _x000a_H=F/D" dataDxfId="118">
      <calculatedColumnFormula>IF(H29&gt;0,H29/D29,0)</calculatedColumnFormula>
    </tableColumn>
    <tableColumn id="11" xr3:uid="{00000000-0010-0000-0000-00000B000000}" name="Columna1" dataDxfId="117" dataCellStyle="Porcentaje">
      <calculatedColumnFormula>1-Tabla13[[#This Row],[Financiero 
(%) 
H=F/D]]</calculatedColumnFormula>
    </tableColumn>
    <tableColumn id="12" xr3:uid="{69A35DD9-E107-43DB-9BCC-D9A9E4CD8011}" name="Columna2" dataDxfId="116" dataCellStyle="Porcentaje">
      <calculatedColumnFormula>100%-Tabla13[[#This Row],[Física 
(%)
 G=E/C]]</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32" displayName="Tabla132" ref="A28:L30" totalsRowShown="0" headerRowDxfId="115" dataDxfId="113" headerRowBorderDxfId="114" tableBorderDxfId="112" totalsRowBorderDxfId="111">
  <tableColumns count="12">
    <tableColumn id="1" xr3:uid="{00000000-0010-0000-0100-000001000000}" name="Producto" dataDxfId="110"/>
    <tableColumn id="2" xr3:uid="{00000000-0010-0000-0100-000002000000}" name="Indicador" dataDxfId="109"/>
    <tableColumn id="3" xr3:uid="{00000000-0010-0000-0100-000003000000}" name="Física_x000a_(A)" dataDxfId="108"/>
    <tableColumn id="4" xr3:uid="{00000000-0010-0000-0100-000004000000}" name="Financiera_x000a_(B)" dataDxfId="107"/>
    <tableColumn id="9" xr3:uid="{00000000-0010-0000-0100-000009000000}" name="Física_x000a_(C)" dataDxfId="106"/>
    <tableColumn id="10" xr3:uid="{00000000-0010-0000-0100-00000A000000}" name="Financiera_x000a_(D)" dataDxfId="105"/>
    <tableColumn id="5" xr3:uid="{00000000-0010-0000-0100-000005000000}" name="Física _x000a_(E)" dataDxfId="104"/>
    <tableColumn id="6" xr3:uid="{00000000-0010-0000-0100-000006000000}" name="Financiera _x000a_ (F)" dataDxfId="103"/>
    <tableColumn id="7" xr3:uid="{00000000-0010-0000-0100-000007000000}" name="Física _x000a_(%)_x000a_ G=E/C" dataDxfId="102" dataCellStyle="Porcentaje">
      <calculatedColumnFormula>Tabla132[[#This Row],[Física 
(E)]]/Tabla132[[#This Row],[Física
(C)]]</calculatedColumnFormula>
    </tableColumn>
    <tableColumn id="8" xr3:uid="{00000000-0010-0000-0100-000008000000}" name="Financiero _x000a_(%) _x000a_H=F/D" dataDxfId="101" dataCellStyle="Porcentaje">
      <calculatedColumnFormula>IF(H29&gt;0,H29/D29,0)</calculatedColumnFormula>
    </tableColumn>
    <tableColumn id="11" xr3:uid="{00000000-0010-0000-0100-00000B000000}" name="Columna1" dataDxfId="100" dataCellStyle="Porcentaje">
      <calculatedColumnFormula>1-Tabla132[[#This Row],[Financiero 
(%) 
H=F/D]]</calculatedColumnFormula>
    </tableColumn>
    <tableColumn id="12" xr3:uid="{F0B4BEA8-B413-419C-B6A0-ABB55AC3D042}" name="Columna2" dataDxfId="99" dataCellStyle="Porcentaje">
      <calculatedColumnFormula>100 %-Tabla132[[#This Row],[Física 
(%)
 G=E/C]]</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324" displayName="Tabla1324" ref="A28:L32" totalsRowShown="0" headerRowDxfId="98" dataDxfId="96" headerRowBorderDxfId="97" tableBorderDxfId="95" totalsRowBorderDxfId="94">
  <tableColumns count="12">
    <tableColumn id="1" xr3:uid="{00000000-0010-0000-0200-000001000000}" name="Producto" dataDxfId="93"/>
    <tableColumn id="2" xr3:uid="{00000000-0010-0000-0200-000002000000}" name="Indicador" dataDxfId="92"/>
    <tableColumn id="3" xr3:uid="{00000000-0010-0000-0200-000003000000}" name="Física_x000a_(A)" dataDxfId="91" dataCellStyle="Millares"/>
    <tableColumn id="4" xr3:uid="{00000000-0010-0000-0200-000004000000}" name="Financiera_x000a_(B)" dataDxfId="90"/>
    <tableColumn id="9" xr3:uid="{00000000-0010-0000-0200-000009000000}" name="Física_x000a_(C)" dataDxfId="89" dataCellStyle="Millares"/>
    <tableColumn id="10" xr3:uid="{00000000-0010-0000-0200-00000A000000}" name="Financiera_x000a_(D)" dataDxfId="88"/>
    <tableColumn id="5" xr3:uid="{00000000-0010-0000-0200-000005000000}" name="Física _x000a_(E)" dataDxfId="87"/>
    <tableColumn id="6" xr3:uid="{00000000-0010-0000-0200-000006000000}" name="Financiera _x000a_ (F)" dataDxfId="86"/>
    <tableColumn id="7" xr3:uid="{00000000-0010-0000-0200-000007000000}" name="Física _x000a_(%)_x000a_ G=E/C" dataDxfId="85">
      <calculatedColumnFormula>Tabla1324[[#This Row],[Física 
(E)]]/Tabla1324[[#This Row],[Física
(C)]]</calculatedColumnFormula>
    </tableColumn>
    <tableColumn id="8" xr3:uid="{00000000-0010-0000-0200-000008000000}" name="Financiero _x000a_(%) _x000a_+B37" dataDxfId="84">
      <calculatedColumnFormula>IF(H29&gt;0,H29/D29,0)</calculatedColumnFormula>
    </tableColumn>
    <tableColumn id="11" xr3:uid="{00000000-0010-0000-0200-00000B000000}" name="Columna1" dataDxfId="83" dataCellStyle="Porcentaje">
      <calculatedColumnFormula>1-Tabla1324[[#This Row],[Financiero 
(%) 
+B37]]</calculatedColumnFormula>
    </tableColumn>
    <tableColumn id="12" xr3:uid="{3081F8D7-5F83-40A5-AD93-70A53D86ECFA}" name="Columna2" dataDxfId="82" dataCellStyle="Porcentaje">
      <calculatedColumnFormula>100 %-Tabla1324[[#This Row],[Física 
(%)
 G=E/C]]</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13245" displayName="Tabla13245" ref="A28:L32" totalsRowShown="0" headerRowDxfId="81" dataDxfId="79" headerRowBorderDxfId="80" tableBorderDxfId="78" totalsRowBorderDxfId="77">
  <tableColumns count="12">
    <tableColumn id="1" xr3:uid="{00000000-0010-0000-0300-000001000000}" name="Producto" dataDxfId="76"/>
    <tableColumn id="2" xr3:uid="{00000000-0010-0000-0300-000002000000}" name="Indicador" dataDxfId="75"/>
    <tableColumn id="3" xr3:uid="{00000000-0010-0000-0300-000003000000}" name="Física_x000a_(A)" dataDxfId="74"/>
    <tableColumn id="4" xr3:uid="{00000000-0010-0000-0300-000004000000}" name="Financiera_x000a_(B)" dataDxfId="73"/>
    <tableColumn id="9" xr3:uid="{00000000-0010-0000-0300-000009000000}" name="Física_x000a_(C)" dataDxfId="72"/>
    <tableColumn id="10" xr3:uid="{00000000-0010-0000-0300-00000A000000}" name="Financiera_x000a_(D)" dataDxfId="71"/>
    <tableColumn id="5" xr3:uid="{00000000-0010-0000-0300-000005000000}" name="Física _x000a_(E)" dataDxfId="70"/>
    <tableColumn id="6" xr3:uid="{00000000-0010-0000-0300-000006000000}" name="Financiera _x000a_ (F)" dataDxfId="69"/>
    <tableColumn id="7" xr3:uid="{00000000-0010-0000-0300-000007000000}" name="Física _x000a_(%)_x000a_ G=E/C" dataDxfId="68">
      <calculatedColumnFormula>Tabla13245[[#This Row],[Física 
(E)]]/Tabla13245[[#This Row],[Física
(C)]]</calculatedColumnFormula>
    </tableColumn>
    <tableColumn id="8" xr3:uid="{00000000-0010-0000-0300-000008000000}" name="Financiero _x000a_(%) _x000a_H=F/D" dataDxfId="67">
      <calculatedColumnFormula>IF(H29&gt;0,H29/D29,0)</calculatedColumnFormula>
    </tableColumn>
    <tableColumn id="11" xr3:uid="{00000000-0010-0000-0300-00000B000000}" name="Columna1" dataDxfId="66">
      <calculatedColumnFormula>1-Tabla13245[[#This Row],[Financiero 
(%) 
H=F/D]]</calculatedColumnFormula>
    </tableColumn>
    <tableColumn id="12" xr3:uid="{1A287860-2C5D-466D-B729-FAA4F9E386E3}" name="Columna2" dataDxfId="65" dataCellStyle="Porcentaje">
      <calculatedColumnFormula>100%-Tabla13245[[#This Row],[Física 
(%)
 G=E/C]]</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a1324567" displayName="Tabla1324567" ref="A28:L32" totalsRowShown="0" headerRowDxfId="64" dataDxfId="62" headerRowBorderDxfId="63" tableBorderDxfId="61" totalsRowBorderDxfId="60">
  <tableColumns count="12">
    <tableColumn id="1" xr3:uid="{00000000-0010-0000-0400-000001000000}" name="Producto" dataDxfId="59"/>
    <tableColumn id="2" xr3:uid="{00000000-0010-0000-0400-000002000000}" name="Indicador" dataDxfId="58"/>
    <tableColumn id="3" xr3:uid="{00000000-0010-0000-0400-000003000000}" name="Física_x000a_(A)" dataDxfId="57"/>
    <tableColumn id="4" xr3:uid="{00000000-0010-0000-0400-000004000000}" name="Financiera_x000a_(B)" dataDxfId="56"/>
    <tableColumn id="9" xr3:uid="{00000000-0010-0000-0400-000009000000}" name="Física_x000a_(C)" dataDxfId="55"/>
    <tableColumn id="10" xr3:uid="{00000000-0010-0000-0400-00000A000000}" name="Financiera_x000a_(D)" dataDxfId="54"/>
    <tableColumn id="5" xr3:uid="{00000000-0010-0000-0400-000005000000}" name="Física _x000a_(E)" dataDxfId="53"/>
    <tableColumn id="6" xr3:uid="{00000000-0010-0000-0400-000006000000}" name="Financiera _x000a_ (F)" dataDxfId="52"/>
    <tableColumn id="7" xr3:uid="{00000000-0010-0000-0400-000007000000}" name="Física _x000a_(%)_x000a_ G=E/C" dataDxfId="51">
      <calculatedColumnFormula>+Tabla1324567[[#This Row],[Física 
(E)]]/Tabla1324567[[#This Row],[Física
(C)]]</calculatedColumnFormula>
    </tableColumn>
    <tableColumn id="8" xr3:uid="{00000000-0010-0000-0400-000008000000}" name="Financiero _x000a_(%) _x000a_H=F/D" dataDxfId="50">
      <calculatedColumnFormula>IF(H29&gt;0,H29/D29,0)</calculatedColumnFormula>
    </tableColumn>
    <tableColumn id="11" xr3:uid="{00000000-0010-0000-0400-00000B000000}" name="Columna1" dataDxfId="49">
      <calculatedColumnFormula>1-Tabla1324567[[#This Row],[Financiero 
(%) 
H=F/D]]</calculatedColumnFormula>
    </tableColumn>
    <tableColumn id="12" xr3:uid="{50127ECC-B3FA-4FAA-A0E3-6F0A14A3A0E7}" name="Columna2" dataDxfId="48">
      <calculatedColumnFormula>100%-Tabla1324567[[#This Row],[Física 
(%)
 G=E/C]]</calculatedColumnFormula>
    </tableColumn>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a13245679" displayName="Tabla13245679" ref="A28:K29" totalsRowShown="0" headerRowDxfId="47" dataDxfId="45" headerRowBorderDxfId="46" tableBorderDxfId="44" totalsRowBorderDxfId="43">
  <tableColumns count="11">
    <tableColumn id="1" xr3:uid="{00000000-0010-0000-0500-000001000000}" name="Producto" dataDxfId="42"/>
    <tableColumn id="2" xr3:uid="{00000000-0010-0000-0500-000002000000}" name="Indicador" dataDxfId="41"/>
    <tableColumn id="3" xr3:uid="{00000000-0010-0000-0500-000003000000}" name="Física_x000a_(A)" dataDxfId="40"/>
    <tableColumn id="4" xr3:uid="{00000000-0010-0000-0500-000004000000}" name="Financiera_x000a_(B)" dataDxfId="39"/>
    <tableColumn id="9" xr3:uid="{00000000-0010-0000-0500-000009000000}" name="Física_x000a_(C)" dataDxfId="38"/>
    <tableColumn id="10" xr3:uid="{00000000-0010-0000-0500-00000A000000}" name="Financiera_x000a_(D)" dataDxfId="37"/>
    <tableColumn id="5" xr3:uid="{00000000-0010-0000-0500-000005000000}" name="Física _x000a_(E)" dataDxfId="36"/>
    <tableColumn id="6" xr3:uid="{00000000-0010-0000-0500-000006000000}" name="Financiera _x000a_ (F)" dataDxfId="35"/>
    <tableColumn id="7" xr3:uid="{00000000-0010-0000-0500-000007000000}" name="Física _x000a_(%)_x000a_ G=E/C" dataDxfId="34"/>
    <tableColumn id="8" xr3:uid="{00000000-0010-0000-0500-000008000000}" name="Financiero _x000a_(%) _x000a_H=F/D" dataDxfId="33">
      <calculatedColumnFormula>IF(H29&gt;0,H29/D29,0)</calculatedColumnFormula>
    </tableColumn>
    <tableColumn id="11" xr3:uid="{00000000-0010-0000-0500-00000B000000}" name="REVISIÓN" dataDxfId="32"/>
  </tableColumns>
  <tableStyleInfo name="Estilo de tab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a132456" displayName="Tabla132456" ref="A28:K29" totalsRowShown="0" headerRowDxfId="31" dataDxfId="29" headerRowBorderDxfId="30" tableBorderDxfId="28" totalsRowBorderDxfId="27">
  <tableColumns count="11">
    <tableColumn id="1" xr3:uid="{00000000-0010-0000-0600-000001000000}" name="Producto" dataDxfId="26"/>
    <tableColumn id="2" xr3:uid="{00000000-0010-0000-0600-000002000000}" name="Indicador" dataDxfId="25"/>
    <tableColumn id="3" xr3:uid="{00000000-0010-0000-0600-000003000000}" name="Física_x000a_(A)" dataDxfId="24"/>
    <tableColumn id="4" xr3:uid="{00000000-0010-0000-0600-000004000000}" name="Financiera_x000a_(B)" dataDxfId="23"/>
    <tableColumn id="9" xr3:uid="{00000000-0010-0000-0600-000009000000}" name="Física_x000a_(C)" dataDxfId="22"/>
    <tableColumn id="10" xr3:uid="{00000000-0010-0000-0600-00000A000000}" name="Financiera_x000a_(D)" dataDxfId="21"/>
    <tableColumn id="5" xr3:uid="{00000000-0010-0000-0600-000005000000}" name="Física _x000a_(E)" dataDxfId="20"/>
    <tableColumn id="6" xr3:uid="{00000000-0010-0000-0600-000006000000}" name="Financiera _x000a_ (F)" dataDxfId="19"/>
    <tableColumn id="7" xr3:uid="{00000000-0010-0000-0600-000007000000}" name="Física _x000a_(%)_x000a_ G=E/C" dataDxfId="18">
      <calculatedColumnFormula>IF(G29&gt;0,G29/C29,0)</calculatedColumnFormula>
    </tableColumn>
    <tableColumn id="8" xr3:uid="{00000000-0010-0000-0600-000008000000}" name="Financiero _x000a_(%) _x000a_H=F/D" dataDxfId="17">
      <calculatedColumnFormula>IF(H29&gt;0,H29/D29,0)</calculatedColumnFormula>
    </tableColumn>
    <tableColumn id="11" xr3:uid="{00000000-0010-0000-0600-00000B000000}" name="OBSERVACIONES" dataDxfId="16">
      <calculatedColumnFormula>1-Tabla132456[[#This Row],[Financiero 
(%) 
H=F/D]]</calculatedColumnFormula>
    </tableColumn>
  </tableColumns>
  <tableStyleInfo name="Estilo de tabla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a1324568" displayName="Tabla1324568" ref="A28:K29" totalsRowShown="0" headerRowDxfId="15" dataDxfId="13" headerRowBorderDxfId="14" tableBorderDxfId="12" totalsRowBorderDxfId="11">
  <tableColumns count="11">
    <tableColumn id="1" xr3:uid="{00000000-0010-0000-0700-000001000000}" name="Producto" dataDxfId="10"/>
    <tableColumn id="2" xr3:uid="{00000000-0010-0000-0700-000002000000}" name="Indicador" dataDxfId="9"/>
    <tableColumn id="3" xr3:uid="{00000000-0010-0000-0700-000003000000}" name="Física_x000a_(A)" dataDxfId="8"/>
    <tableColumn id="4" xr3:uid="{00000000-0010-0000-0700-000004000000}" name="Financiera_x000a_(B)" dataDxfId="7"/>
    <tableColumn id="9" xr3:uid="{00000000-0010-0000-0700-000009000000}" name="Física_x000a_(C)" dataDxfId="6"/>
    <tableColumn id="10" xr3:uid="{00000000-0010-0000-0700-00000A000000}" name="Financiera_x000a_(D)" dataDxfId="5"/>
    <tableColumn id="5" xr3:uid="{00000000-0010-0000-0700-000005000000}" name="Física _x000a_(E)" dataDxfId="4"/>
    <tableColumn id="6" xr3:uid="{00000000-0010-0000-0700-000006000000}" name="Financiera _x000a_ (F)" dataDxfId="3"/>
    <tableColumn id="7" xr3:uid="{00000000-0010-0000-0700-000007000000}" name="Física _x000a_(%)_x000a_ G=E/C" dataDxfId="2">
      <calculatedColumnFormula>IF(G29&gt;0,G29/C29,0)</calculatedColumnFormula>
    </tableColumn>
    <tableColumn id="8" xr3:uid="{00000000-0010-0000-0700-000008000000}" name="Financiero _x000a_(%) _x000a_H=F/D" dataDxfId="1">
      <calculatedColumnFormula>IF(H29&gt;0,H29/D29,0)</calculatedColumnFormula>
    </tableColumn>
    <tableColumn id="11" xr3:uid="{00000000-0010-0000-0700-00000B000000}" name="REVISIÓN" dataDxfId="0">
      <calculatedColumnFormula>1-Tabla1324568[[#This Row],[Financiero 
(%) 
H=F/D]]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9" dT="2023-01-13T01:54:43.59" personId="{90A4318B-A323-4500-9080-704F56B4B27C}" id="{6EEB739C-D090-4D5F-94DB-492BA6B94139}">
    <text xml:space="preserve">Revisar el comentario, la desviación física y financiera  fue positiva.
</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view="pageBreakPreview" topLeftCell="A20" zoomScale="120" zoomScaleNormal="100" zoomScaleSheetLayoutView="120" workbookViewId="0">
      <selection activeCell="B35" sqref="B35:J35"/>
    </sheetView>
  </sheetViews>
  <sheetFormatPr baseColWidth="10" defaultColWidth="11.42578125" defaultRowHeight="15" x14ac:dyDescent="0.25"/>
  <cols>
    <col min="1" max="1" width="23" style="8" customWidth="1"/>
    <col min="2" max="2" width="19.85546875" style="8" bestFit="1" customWidth="1"/>
    <col min="3" max="3" width="12.7109375" style="8" customWidth="1"/>
    <col min="4" max="4" width="13.85546875" style="8" bestFit="1" customWidth="1"/>
    <col min="5" max="5" width="7.85546875" style="8" customWidth="1"/>
    <col min="6" max="6" width="15.42578125" style="8" customWidth="1"/>
    <col min="7" max="10" width="12.7109375" style="8" customWidth="1"/>
  </cols>
  <sheetData>
    <row r="1" spans="1:10" ht="21.75" thickBot="1" x14ac:dyDescent="0.3">
      <c r="A1" s="19"/>
      <c r="B1" s="118" t="s">
        <v>159</v>
      </c>
      <c r="C1" s="119"/>
      <c r="D1" s="119"/>
      <c r="E1" s="119"/>
      <c r="F1" s="119"/>
      <c r="G1" s="119"/>
      <c r="H1" s="119"/>
      <c r="I1" s="119"/>
      <c r="J1" s="120"/>
    </row>
    <row r="2" spans="1:10" ht="21.75" thickBot="1" x14ac:dyDescent="0.3">
      <c r="A2" s="20"/>
      <c r="B2" s="121" t="s">
        <v>0</v>
      </c>
      <c r="C2" s="122"/>
      <c r="D2" s="121" t="s">
        <v>1</v>
      </c>
      <c r="E2" s="122"/>
      <c r="F2" s="122"/>
      <c r="G2" s="122"/>
      <c r="H2" s="123"/>
      <c r="I2" s="2" t="s">
        <v>2</v>
      </c>
      <c r="J2" s="3" t="s">
        <v>3</v>
      </c>
    </row>
    <row r="3" spans="1:10" ht="21.75" thickBot="1" x14ac:dyDescent="0.3">
      <c r="A3" s="21"/>
      <c r="B3" s="124" t="s">
        <v>4</v>
      </c>
      <c r="C3" s="125"/>
      <c r="D3" s="124"/>
      <c r="E3" s="125"/>
      <c r="F3" s="125"/>
      <c r="G3" s="125"/>
      <c r="H3" s="126"/>
      <c r="I3" s="4"/>
      <c r="J3" s="5"/>
    </row>
    <row r="4" spans="1:10" x14ac:dyDescent="0.25">
      <c r="A4" s="127"/>
      <c r="B4" s="128"/>
      <c r="C4" s="128"/>
      <c r="D4" s="129"/>
      <c r="E4" s="129"/>
      <c r="F4" s="129"/>
      <c r="G4" s="129"/>
      <c r="H4" s="129"/>
      <c r="I4" s="128"/>
      <c r="J4" s="130"/>
    </row>
    <row r="5" spans="1:10" ht="3" customHeight="1" x14ac:dyDescent="0.25">
      <c r="A5" s="131"/>
      <c r="B5" s="132"/>
      <c r="C5" s="132"/>
      <c r="D5" s="132"/>
      <c r="E5" s="132"/>
      <c r="F5" s="132"/>
      <c r="G5" s="132"/>
      <c r="H5" s="132"/>
      <c r="I5" s="132"/>
      <c r="J5" s="133"/>
    </row>
    <row r="6" spans="1:10" ht="15.75" x14ac:dyDescent="0.25">
      <c r="A6" s="85" t="s">
        <v>152</v>
      </c>
      <c r="B6" s="86"/>
      <c r="C6" s="86"/>
      <c r="D6" s="86"/>
      <c r="E6" s="86"/>
      <c r="F6" s="86"/>
      <c r="G6" s="86"/>
      <c r="H6" s="86"/>
      <c r="I6" s="86"/>
      <c r="J6" s="87"/>
    </row>
    <row r="7" spans="1:10" ht="15.75" x14ac:dyDescent="0.25">
      <c r="A7" s="76" t="s">
        <v>5</v>
      </c>
      <c r="B7" s="77"/>
      <c r="C7" s="77"/>
      <c r="D7" s="77"/>
      <c r="E7" s="77"/>
      <c r="F7" s="77"/>
      <c r="G7" s="77"/>
      <c r="H7" s="77"/>
      <c r="I7" s="77"/>
      <c r="J7" s="78"/>
    </row>
    <row r="8" spans="1:10" x14ac:dyDescent="0.25">
      <c r="A8" s="6" t="s">
        <v>6</v>
      </c>
      <c r="B8" s="115" t="s">
        <v>51</v>
      </c>
      <c r="C8" s="116"/>
      <c r="D8" s="116"/>
      <c r="E8" s="116"/>
      <c r="F8" s="116"/>
      <c r="G8" s="116"/>
      <c r="H8" s="116"/>
      <c r="I8" s="116"/>
      <c r="J8" s="117"/>
    </row>
    <row r="9" spans="1:10" x14ac:dyDescent="0.25">
      <c r="A9" s="22" t="s">
        <v>35</v>
      </c>
      <c r="B9" s="115" t="s">
        <v>57</v>
      </c>
      <c r="C9" s="116"/>
      <c r="D9" s="116"/>
      <c r="E9" s="116"/>
      <c r="F9" s="116"/>
      <c r="G9" s="116"/>
      <c r="H9" s="116"/>
      <c r="I9" s="116"/>
      <c r="J9" s="117"/>
    </row>
    <row r="10" spans="1:10" x14ac:dyDescent="0.25">
      <c r="A10" s="22" t="s">
        <v>36</v>
      </c>
      <c r="B10" s="115" t="s">
        <v>52</v>
      </c>
      <c r="C10" s="116"/>
      <c r="D10" s="116"/>
      <c r="E10" s="116"/>
      <c r="F10" s="116"/>
      <c r="G10" s="116"/>
      <c r="H10" s="116"/>
      <c r="I10" s="116"/>
      <c r="J10" s="117"/>
    </row>
    <row r="11" spans="1:10" ht="52.5" customHeight="1" x14ac:dyDescent="0.25">
      <c r="A11" s="6" t="s">
        <v>7</v>
      </c>
      <c r="B11" s="112" t="s">
        <v>53</v>
      </c>
      <c r="C11" s="96"/>
      <c r="D11" s="96"/>
      <c r="E11" s="96"/>
      <c r="F11" s="96"/>
      <c r="G11" s="96"/>
      <c r="H11" s="96"/>
      <c r="I11" s="96"/>
      <c r="J11" s="113"/>
    </row>
    <row r="12" spans="1:10" ht="42.75" customHeight="1" x14ac:dyDescent="0.25">
      <c r="A12" s="6" t="s">
        <v>8</v>
      </c>
      <c r="B12" s="112" t="s">
        <v>54</v>
      </c>
      <c r="C12" s="96"/>
      <c r="D12" s="96"/>
      <c r="E12" s="96"/>
      <c r="F12" s="96"/>
      <c r="G12" s="96"/>
      <c r="H12" s="96"/>
      <c r="I12" s="96"/>
      <c r="J12" s="113"/>
    </row>
    <row r="13" spans="1:10" ht="15.75" x14ac:dyDescent="0.25">
      <c r="A13" s="85" t="s">
        <v>9</v>
      </c>
      <c r="B13" s="86"/>
      <c r="C13" s="86"/>
      <c r="D13" s="86"/>
      <c r="E13" s="86"/>
      <c r="F13" s="86"/>
      <c r="G13" s="86"/>
      <c r="H13" s="86"/>
      <c r="I13" s="86"/>
      <c r="J13" s="87"/>
    </row>
    <row r="14" spans="1:10" x14ac:dyDescent="0.25">
      <c r="A14" s="6" t="s">
        <v>10</v>
      </c>
      <c r="B14" s="23">
        <v>2</v>
      </c>
      <c r="C14" s="114" t="s">
        <v>55</v>
      </c>
      <c r="D14" s="114"/>
      <c r="E14" s="114"/>
      <c r="F14" s="114"/>
      <c r="G14" s="114"/>
      <c r="H14" s="114"/>
      <c r="I14" s="114"/>
      <c r="J14" s="114"/>
    </row>
    <row r="15" spans="1:10" x14ac:dyDescent="0.25">
      <c r="A15" s="6" t="s">
        <v>11</v>
      </c>
      <c r="B15" s="9">
        <v>2.1</v>
      </c>
      <c r="C15" s="114" t="s">
        <v>56</v>
      </c>
      <c r="D15" s="114"/>
      <c r="E15" s="114"/>
      <c r="F15" s="114"/>
      <c r="G15" s="114"/>
      <c r="H15" s="114"/>
      <c r="I15" s="114"/>
      <c r="J15" s="114"/>
    </row>
    <row r="16" spans="1:10" ht="41.25" customHeight="1" x14ac:dyDescent="0.25">
      <c r="A16" s="6" t="s">
        <v>12</v>
      </c>
      <c r="B16" s="10" t="s">
        <v>58</v>
      </c>
      <c r="C16" s="114" t="s">
        <v>140</v>
      </c>
      <c r="D16" s="114"/>
      <c r="E16" s="114"/>
      <c r="F16" s="114"/>
      <c r="G16" s="114"/>
      <c r="H16" s="114"/>
      <c r="I16" s="114"/>
      <c r="J16" s="114"/>
    </row>
    <row r="17" spans="1:12" ht="15.75" x14ac:dyDescent="0.25">
      <c r="A17" s="85" t="s">
        <v>13</v>
      </c>
      <c r="B17" s="86"/>
      <c r="C17" s="86"/>
      <c r="D17" s="86"/>
      <c r="E17" s="86"/>
      <c r="F17" s="86"/>
      <c r="G17" s="86"/>
      <c r="H17" s="86"/>
      <c r="I17" s="86"/>
      <c r="J17" s="87"/>
    </row>
    <row r="18" spans="1:12" ht="29.25" customHeight="1" x14ac:dyDescent="0.25">
      <c r="A18" s="6" t="s">
        <v>14</v>
      </c>
      <c r="B18" s="79" t="s">
        <v>59</v>
      </c>
      <c r="C18" s="79"/>
      <c r="D18" s="79"/>
      <c r="E18" s="79"/>
      <c r="F18" s="79"/>
      <c r="G18" s="79"/>
      <c r="H18" s="79"/>
      <c r="I18" s="79"/>
      <c r="J18" s="80"/>
    </row>
    <row r="19" spans="1:12" ht="51.75" customHeight="1" x14ac:dyDescent="0.25">
      <c r="A19" s="11" t="s">
        <v>15</v>
      </c>
      <c r="B19" s="81" t="s">
        <v>60</v>
      </c>
      <c r="C19" s="81"/>
      <c r="D19" s="81"/>
      <c r="E19" s="81"/>
      <c r="F19" s="81"/>
      <c r="G19" s="81"/>
      <c r="H19" s="81"/>
      <c r="I19" s="81"/>
      <c r="J19" s="82"/>
    </row>
    <row r="20" spans="1:12" x14ac:dyDescent="0.25">
      <c r="A20" s="11" t="s">
        <v>16</v>
      </c>
      <c r="B20" s="81" t="s">
        <v>61</v>
      </c>
      <c r="C20" s="81"/>
      <c r="D20" s="81"/>
      <c r="E20" s="81"/>
      <c r="F20" s="81"/>
      <c r="G20" s="81"/>
      <c r="H20" s="81"/>
      <c r="I20" s="81"/>
      <c r="J20" s="82"/>
    </row>
    <row r="21" spans="1:12" x14ac:dyDescent="0.25">
      <c r="A21" s="11" t="s">
        <v>37</v>
      </c>
      <c r="B21" s="81" t="s">
        <v>106</v>
      </c>
      <c r="C21" s="81"/>
      <c r="D21" s="81"/>
      <c r="E21" s="81"/>
      <c r="F21" s="81"/>
      <c r="G21" s="81"/>
      <c r="H21" s="81"/>
      <c r="I21" s="81"/>
      <c r="J21" s="82"/>
    </row>
    <row r="22" spans="1:12" ht="15.75" x14ac:dyDescent="0.25">
      <c r="A22" s="85" t="s">
        <v>17</v>
      </c>
      <c r="B22" s="86"/>
      <c r="C22" s="86"/>
      <c r="D22" s="86"/>
      <c r="E22" s="86"/>
      <c r="F22" s="86"/>
      <c r="G22" s="86"/>
      <c r="H22" s="86"/>
      <c r="I22" s="86"/>
      <c r="J22" s="87"/>
    </row>
    <row r="23" spans="1:12" ht="15.75" x14ac:dyDescent="0.25">
      <c r="A23" s="76" t="s">
        <v>18</v>
      </c>
      <c r="B23" s="77"/>
      <c r="C23" s="77"/>
      <c r="D23" s="77"/>
      <c r="E23" s="77"/>
      <c r="F23" s="77"/>
      <c r="G23" s="77"/>
      <c r="H23" s="77"/>
      <c r="I23" s="77"/>
      <c r="J23" s="78"/>
    </row>
    <row r="24" spans="1:12" ht="15" customHeight="1" x14ac:dyDescent="0.25">
      <c r="A24" s="97" t="s">
        <v>19</v>
      </c>
      <c r="B24" s="98"/>
      <c r="C24" s="99" t="s">
        <v>20</v>
      </c>
      <c r="D24" s="100"/>
      <c r="E24" s="100"/>
      <c r="F24" s="100" t="s">
        <v>21</v>
      </c>
      <c r="G24" s="100"/>
      <c r="H24" s="98"/>
      <c r="I24" s="99" t="s">
        <v>22</v>
      </c>
      <c r="J24" s="101"/>
    </row>
    <row r="25" spans="1:12" x14ac:dyDescent="0.25">
      <c r="A25" s="102">
        <v>17892440315</v>
      </c>
      <c r="B25" s="103"/>
      <c r="C25" s="104">
        <v>13473269638</v>
      </c>
      <c r="D25" s="105"/>
      <c r="E25" s="106"/>
      <c r="F25" s="104">
        <v>13185925680.719999</v>
      </c>
      <c r="G25" s="105"/>
      <c r="H25" s="106"/>
      <c r="I25" s="107">
        <f>+F25/A25</f>
        <v>0.73695513013200731</v>
      </c>
      <c r="J25" s="108"/>
    </row>
    <row r="26" spans="1:12" ht="15.75" x14ac:dyDescent="0.25">
      <c r="A26" s="76" t="s">
        <v>23</v>
      </c>
      <c r="B26" s="77"/>
      <c r="C26" s="77"/>
      <c r="D26" s="77"/>
      <c r="E26" s="77"/>
      <c r="F26" s="77"/>
      <c r="G26" s="77"/>
      <c r="H26" s="77"/>
      <c r="I26" s="77"/>
      <c r="J26" s="78"/>
      <c r="K26" s="45"/>
    </row>
    <row r="27" spans="1:12" x14ac:dyDescent="0.25">
      <c r="A27" s="7"/>
      <c r="B27"/>
      <c r="C27" s="109" t="s">
        <v>156</v>
      </c>
      <c r="D27" s="110"/>
      <c r="E27" s="109" t="s">
        <v>157</v>
      </c>
      <c r="F27" s="110"/>
      <c r="G27" s="109" t="s">
        <v>158</v>
      </c>
      <c r="H27" s="109"/>
      <c r="I27" s="109" t="s">
        <v>24</v>
      </c>
      <c r="J27" s="111"/>
    </row>
    <row r="28" spans="1:12" ht="38.25" x14ac:dyDescent="0.25">
      <c r="A28" s="12" t="s">
        <v>25</v>
      </c>
      <c r="B28" s="13" t="s">
        <v>26</v>
      </c>
      <c r="C28" s="13" t="s">
        <v>38</v>
      </c>
      <c r="D28" s="13" t="s">
        <v>39</v>
      </c>
      <c r="E28" s="13" t="s">
        <v>42</v>
      </c>
      <c r="F28" s="13" t="s">
        <v>43</v>
      </c>
      <c r="G28" s="13" t="s">
        <v>44</v>
      </c>
      <c r="H28" s="13" t="s">
        <v>45</v>
      </c>
      <c r="I28" s="13" t="s">
        <v>46</v>
      </c>
      <c r="J28" s="14" t="s">
        <v>47</v>
      </c>
      <c r="K28" s="62" t="s">
        <v>150</v>
      </c>
      <c r="L28" s="48" t="s">
        <v>189</v>
      </c>
    </row>
    <row r="29" spans="1:12" ht="48" x14ac:dyDescent="0.25">
      <c r="A29" s="25" t="s">
        <v>62</v>
      </c>
      <c r="B29" s="25" t="s">
        <v>63</v>
      </c>
      <c r="C29" s="15">
        <v>6360</v>
      </c>
      <c r="D29" s="26">
        <v>47589080.579999998</v>
      </c>
      <c r="E29" s="15">
        <v>6360</v>
      </c>
      <c r="F29" s="26">
        <v>47589080.579999998</v>
      </c>
      <c r="G29" s="15">
        <v>5655</v>
      </c>
      <c r="H29" s="26">
        <v>60285594.909999996</v>
      </c>
      <c r="I29" s="16">
        <f>+Tabla13[[#This Row],[Física 
(E)]]/Tabla13[[#This Row],[Física
(A)]]</f>
        <v>0.88915094339622647</v>
      </c>
      <c r="J29" s="17">
        <f>IF(H29&gt;0,H29/D29,0)</f>
        <v>1.2667946969191057</v>
      </c>
      <c r="K29" s="63">
        <f>1-Tabla13[[#This Row],[Financiero 
(%) 
H=F/D]]</f>
        <v>-0.26679469691910573</v>
      </c>
      <c r="L29" s="74">
        <f>100%-Tabla13[[#This Row],[Física 
(%)
 G=E/C]]</f>
        <v>0.11084905660377353</v>
      </c>
    </row>
    <row r="30" spans="1:12" ht="15.75" x14ac:dyDescent="0.25">
      <c r="A30" s="85" t="s">
        <v>27</v>
      </c>
      <c r="B30" s="86"/>
      <c r="C30" s="86"/>
      <c r="D30" s="86"/>
      <c r="E30" s="86"/>
      <c r="F30" s="86"/>
      <c r="G30" s="86"/>
      <c r="H30" s="86"/>
      <c r="I30" s="86"/>
      <c r="J30" s="87"/>
    </row>
    <row r="31" spans="1:12" ht="15.75" x14ac:dyDescent="0.25">
      <c r="A31" s="76" t="s">
        <v>28</v>
      </c>
      <c r="B31" s="77"/>
      <c r="C31" s="77"/>
      <c r="D31" s="77"/>
      <c r="E31" s="77"/>
      <c r="F31" s="77"/>
      <c r="G31" s="77"/>
      <c r="H31" s="77"/>
      <c r="I31" s="77"/>
      <c r="J31" s="78"/>
    </row>
    <row r="32" spans="1:12" ht="15" customHeight="1" x14ac:dyDescent="0.25">
      <c r="A32" s="18" t="s">
        <v>29</v>
      </c>
      <c r="B32" s="79" t="s">
        <v>64</v>
      </c>
      <c r="C32" s="79"/>
      <c r="D32" s="79"/>
      <c r="E32" s="79"/>
      <c r="F32" s="79"/>
      <c r="G32" s="79"/>
      <c r="H32" s="79"/>
      <c r="I32" s="79"/>
      <c r="J32" s="80"/>
    </row>
    <row r="33" spans="1:10" ht="48" customHeight="1" x14ac:dyDescent="0.25">
      <c r="A33" s="18" t="s">
        <v>30</v>
      </c>
      <c r="B33" s="81" t="s">
        <v>107</v>
      </c>
      <c r="C33" s="81"/>
      <c r="D33" s="81"/>
      <c r="E33" s="81"/>
      <c r="F33" s="81"/>
      <c r="G33" s="81"/>
      <c r="H33" s="81"/>
      <c r="I33" s="81"/>
      <c r="J33" s="82"/>
    </row>
    <row r="34" spans="1:10" ht="33.75" customHeight="1" x14ac:dyDescent="0.25">
      <c r="A34" s="18" t="s">
        <v>31</v>
      </c>
      <c r="B34" s="81" t="s">
        <v>160</v>
      </c>
      <c r="C34" s="81"/>
      <c r="D34" s="81"/>
      <c r="E34" s="81"/>
      <c r="F34" s="81"/>
      <c r="G34" s="81"/>
      <c r="H34" s="81"/>
      <c r="I34" s="81"/>
      <c r="J34" s="82"/>
    </row>
    <row r="35" spans="1:10" ht="61.5" customHeight="1" x14ac:dyDescent="0.25">
      <c r="A35" s="18" t="s">
        <v>32</v>
      </c>
      <c r="B35" s="83" t="s">
        <v>195</v>
      </c>
      <c r="C35" s="83"/>
      <c r="D35" s="83"/>
      <c r="E35" s="83"/>
      <c r="F35" s="83"/>
      <c r="G35" s="83"/>
      <c r="H35" s="83"/>
      <c r="I35" s="83"/>
      <c r="J35" s="84"/>
    </row>
    <row r="36" spans="1:10" ht="15.75" x14ac:dyDescent="0.25">
      <c r="A36" s="85" t="s">
        <v>33</v>
      </c>
      <c r="B36" s="86"/>
      <c r="C36" s="86"/>
      <c r="D36" s="86"/>
      <c r="E36" s="86"/>
      <c r="F36" s="86"/>
      <c r="G36" s="86"/>
      <c r="H36" s="86"/>
      <c r="I36" s="86"/>
      <c r="J36" s="87"/>
    </row>
    <row r="37" spans="1:10" ht="15.75" x14ac:dyDescent="0.25">
      <c r="A37" s="88" t="s">
        <v>34</v>
      </c>
      <c r="B37" s="89"/>
      <c r="C37" s="89"/>
      <c r="D37" s="89"/>
      <c r="E37" s="89"/>
      <c r="F37" s="89"/>
      <c r="G37" s="89"/>
      <c r="H37" s="89"/>
      <c r="I37" s="89"/>
      <c r="J37" s="90"/>
    </row>
    <row r="38" spans="1:10" ht="27.75" customHeight="1" x14ac:dyDescent="0.25">
      <c r="A38" s="91" t="s">
        <v>40</v>
      </c>
      <c r="B38" s="92"/>
      <c r="C38" s="92"/>
      <c r="D38" s="92"/>
      <c r="E38" s="92"/>
      <c r="F38" s="92"/>
      <c r="G38" s="92"/>
      <c r="H38" s="92"/>
      <c r="I38" s="92"/>
      <c r="J38" s="93"/>
    </row>
    <row r="39" spans="1:10" ht="83.25" customHeight="1" x14ac:dyDescent="0.25">
      <c r="A39" s="96" t="s">
        <v>181</v>
      </c>
      <c r="B39" s="96"/>
      <c r="C39" s="96"/>
      <c r="D39" s="96"/>
      <c r="E39" s="96"/>
      <c r="F39" s="96"/>
      <c r="G39" s="96"/>
      <c r="H39" s="96"/>
      <c r="I39" s="96"/>
      <c r="J39" s="96"/>
    </row>
    <row r="40" spans="1:10" ht="30.75" customHeight="1" x14ac:dyDescent="0.25">
      <c r="A40" s="94" t="s">
        <v>41</v>
      </c>
      <c r="B40" s="94"/>
      <c r="C40" s="94"/>
      <c r="D40" s="94"/>
      <c r="E40" s="94"/>
      <c r="F40" s="94"/>
      <c r="G40" s="94"/>
      <c r="H40" s="94"/>
      <c r="I40" s="94"/>
      <c r="J40" s="94"/>
    </row>
    <row r="41" spans="1:10" x14ac:dyDescent="0.25">
      <c r="G41" s="95"/>
      <c r="H41" s="95"/>
      <c r="I41" s="95"/>
      <c r="J41" s="95"/>
    </row>
    <row r="42" spans="1:10" x14ac:dyDescent="0.25">
      <c r="A42" s="24" t="s">
        <v>48</v>
      </c>
      <c r="B42" s="27">
        <f>+A25</f>
        <v>17892440315</v>
      </c>
      <c r="G42" s="75"/>
      <c r="H42" s="75"/>
      <c r="I42" s="75"/>
      <c r="J42" s="75"/>
    </row>
    <row r="43" spans="1:10" x14ac:dyDescent="0.25">
      <c r="A43" s="24" t="s">
        <v>49</v>
      </c>
      <c r="B43" s="27">
        <f>+C25</f>
        <v>13473269638</v>
      </c>
      <c r="G43" s="75"/>
      <c r="H43" s="75"/>
      <c r="I43" s="75"/>
      <c r="J43" s="75"/>
    </row>
    <row r="44" spans="1:10" x14ac:dyDescent="0.25">
      <c r="A44" s="24" t="s">
        <v>50</v>
      </c>
      <c r="B44" s="27">
        <f>+F25</f>
        <v>13185925680.719999</v>
      </c>
    </row>
  </sheetData>
  <mergeCells count="52">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3:J43"/>
    <mergeCell ref="A31:J31"/>
    <mergeCell ref="B32:J32"/>
    <mergeCell ref="B33:J33"/>
    <mergeCell ref="B34:J34"/>
    <mergeCell ref="B35:J35"/>
    <mergeCell ref="A36:J36"/>
    <mergeCell ref="A37:J37"/>
    <mergeCell ref="A38:J38"/>
    <mergeCell ref="A40:J40"/>
    <mergeCell ref="G41:J41"/>
    <mergeCell ref="G42:J42"/>
    <mergeCell ref="A39:J39"/>
  </mergeCells>
  <phoneticPr fontId="33" type="noConversion"/>
  <dataValidations count="16">
    <dataValidation allowBlank="1" sqref="A8" xr:uid="{00000000-0002-0000-0000-000000000000}"/>
    <dataValidation allowBlank="1" showInputMessage="1" prompt="Nombre del capítulo" sqref="B8:J10" xr:uid="{00000000-0002-0000-0000-000001000000}"/>
    <dataValidation allowBlank="1" showInputMessage="1" showErrorMessage="1" prompt="¿A quién va dirigido el programa?, ¿qué característica tiene esta población que requiere ser beneficiada?" sqref="B20:J20" xr:uid="{00000000-0002-0000-0000-000002000000}"/>
    <dataValidation allowBlank="1" showInputMessage="1" showErrorMessage="1" prompt="Nombre del producto" sqref="B32:J32" xr:uid="{00000000-0002-0000-0000-000003000000}"/>
    <dataValidation allowBlank="1" showInputMessage="1" showErrorMessage="1" prompt="¿En qué consiste el producto? su objetivo" sqref="B33:J33" xr:uid="{00000000-0002-0000-0000-000004000000}"/>
    <dataValidation allowBlank="1" showInputMessage="1" showErrorMessage="1" prompt="1. Describir lo plasmado en el presupuesto_x000a_2. Describir lo alcanzado en términos financieros y de producción " sqref="B34:J34" xr:uid="{00000000-0002-0000-0000-000005000000}"/>
    <dataValidation allowBlank="1" showInputMessage="1" showErrorMessage="1" prompt="De existir desvío, explicar razones." sqref="B35:J35" xr:uid="{00000000-0002-0000-0000-000006000000}"/>
    <dataValidation allowBlank="1" showInputMessage="1" showErrorMessage="1" prompt="Oportunidades de mejora identificadas" sqref="A38:A39 B38:J38" xr:uid="{00000000-0002-0000-0000-000007000000}"/>
    <dataValidation allowBlank="1" showInputMessage="1" showErrorMessage="1" prompt="Presupuesto del programa" sqref="A25:C25 F25" xr:uid="{D5F59496-0F87-42F9-9298-E2AF99DA8862}"/>
    <dataValidation allowBlank="1" showInputMessage="1" showErrorMessage="1" prompt="¿En qué consiste el programa?" sqref="B19:J19" xr:uid="{00000000-0002-0000-0000-000009000000}"/>
    <dataValidation allowBlank="1" showInputMessage="1" showErrorMessage="1" prompt="Nombre de cada producto" sqref="A28:A29" xr:uid="{00000000-0002-0000-0000-00000A000000}"/>
    <dataValidation allowBlank="1" showInputMessage="1" showErrorMessage="1" prompt="Nombre del indicador" sqref="B28:B29" xr:uid="{00000000-0002-0000-0000-00000B000000}"/>
    <dataValidation allowBlank="1" showInputMessage="1" showErrorMessage="1" prompt="Meta anual del indicador" sqref="E28:E29 C28" xr:uid="{00000000-0002-0000-0000-00000C000000}"/>
    <dataValidation allowBlank="1" showInputMessage="1" showErrorMessage="1" prompt="Monto presupuestado para el producto" sqref="D28:D29 F28:F29 B42:B43" xr:uid="{00000000-0002-0000-0000-00000D000000}"/>
    <dataValidation allowBlank="1" showInputMessage="1" showErrorMessage="1" prompt="Meta alcanzada en el trimestre" sqref="G28" xr:uid="{00000000-0002-0000-0000-00000E000000}"/>
    <dataValidation allowBlank="1" showInputMessage="1" showErrorMessage="1" prompt="Monto ejecutado en el trimestre" sqref="H28:H29" xr:uid="{00000000-0002-0000-0000-00000F000000}"/>
  </dataValidations>
  <pageMargins left="0.7" right="0.7" top="0.75" bottom="0.75" header="0.3" footer="0.3"/>
  <pageSetup scale="62" orientation="portrait" r:id="rId1"/>
  <ignoredErrors>
    <ignoredError sqref="I29:J29 B42:B44"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9"/>
  <sheetViews>
    <sheetView view="pageBreakPreview" topLeftCell="A30" zoomScale="120" zoomScaleNormal="100" zoomScaleSheetLayoutView="120" workbookViewId="0">
      <selection activeCell="B36" sqref="B36:J36"/>
    </sheetView>
  </sheetViews>
  <sheetFormatPr baseColWidth="10" defaultColWidth="11.42578125" defaultRowHeight="15" x14ac:dyDescent="0.25"/>
  <cols>
    <col min="1" max="1" width="23" style="8" customWidth="1"/>
    <col min="2" max="2" width="19.85546875" style="8" bestFit="1" customWidth="1"/>
    <col min="3" max="10" width="12.7109375" style="8" customWidth="1"/>
    <col min="12" max="12" width="11.42578125" style="72"/>
  </cols>
  <sheetData>
    <row r="1" spans="1:10" ht="21.75" customHeight="1" thickBot="1" x14ac:dyDescent="0.3">
      <c r="A1" s="19"/>
      <c r="B1" s="118" t="s">
        <v>159</v>
      </c>
      <c r="C1" s="119"/>
      <c r="D1" s="119"/>
      <c r="E1" s="119"/>
      <c r="F1" s="119"/>
      <c r="G1" s="119"/>
      <c r="H1" s="119"/>
      <c r="I1" s="119"/>
      <c r="J1" s="120"/>
    </row>
    <row r="2" spans="1:10" ht="21.75" thickBot="1" x14ac:dyDescent="0.3">
      <c r="A2" s="20"/>
      <c r="B2" s="121" t="s">
        <v>0</v>
      </c>
      <c r="C2" s="122"/>
      <c r="D2" s="121" t="s">
        <v>1</v>
      </c>
      <c r="E2" s="122"/>
      <c r="F2" s="122"/>
      <c r="G2" s="122"/>
      <c r="H2" s="123"/>
      <c r="I2" s="2" t="s">
        <v>2</v>
      </c>
      <c r="J2" s="3" t="s">
        <v>3</v>
      </c>
    </row>
    <row r="3" spans="1:10" ht="21.75" thickBot="1" x14ac:dyDescent="0.3">
      <c r="A3" s="21"/>
      <c r="B3" s="124" t="s">
        <v>4</v>
      </c>
      <c r="C3" s="125"/>
      <c r="D3" s="124"/>
      <c r="E3" s="125"/>
      <c r="F3" s="125"/>
      <c r="G3" s="125"/>
      <c r="H3" s="126"/>
      <c r="I3" s="4"/>
      <c r="J3" s="5"/>
    </row>
    <row r="4" spans="1:10" x14ac:dyDescent="0.25">
      <c r="A4" s="127"/>
      <c r="B4" s="128"/>
      <c r="C4" s="128"/>
      <c r="D4" s="129"/>
      <c r="E4" s="129"/>
      <c r="F4" s="129"/>
      <c r="G4" s="129"/>
      <c r="H4" s="129"/>
      <c r="I4" s="128"/>
      <c r="J4" s="130"/>
    </row>
    <row r="5" spans="1:10" ht="3" customHeight="1" x14ac:dyDescent="0.25">
      <c r="A5" s="131"/>
      <c r="B5" s="132"/>
      <c r="C5" s="132"/>
      <c r="D5" s="132"/>
      <c r="E5" s="132"/>
      <c r="F5" s="132"/>
      <c r="G5" s="132"/>
      <c r="H5" s="132"/>
      <c r="I5" s="132"/>
      <c r="J5" s="133"/>
    </row>
    <row r="6" spans="1:10" ht="15.75" x14ac:dyDescent="0.25">
      <c r="A6" s="85" t="s">
        <v>152</v>
      </c>
      <c r="B6" s="86"/>
      <c r="C6" s="86"/>
      <c r="D6" s="86"/>
      <c r="E6" s="86"/>
      <c r="F6" s="86"/>
      <c r="G6" s="86"/>
      <c r="H6" s="86"/>
      <c r="I6" s="86"/>
      <c r="J6" s="87"/>
    </row>
    <row r="7" spans="1:10" ht="15.75" x14ac:dyDescent="0.25">
      <c r="A7" s="76" t="s">
        <v>5</v>
      </c>
      <c r="B7" s="77"/>
      <c r="C7" s="77"/>
      <c r="D7" s="77"/>
      <c r="E7" s="77"/>
      <c r="F7" s="77"/>
      <c r="G7" s="77"/>
      <c r="H7" s="77"/>
      <c r="I7" s="77"/>
      <c r="J7" s="78"/>
    </row>
    <row r="8" spans="1:10" x14ac:dyDescent="0.25">
      <c r="A8" s="6" t="s">
        <v>6</v>
      </c>
      <c r="B8" s="115" t="s">
        <v>51</v>
      </c>
      <c r="C8" s="116"/>
      <c r="D8" s="116"/>
      <c r="E8" s="116"/>
      <c r="F8" s="116"/>
      <c r="G8" s="116"/>
      <c r="H8" s="116"/>
      <c r="I8" s="116"/>
      <c r="J8" s="117"/>
    </row>
    <row r="9" spans="1:10" x14ac:dyDescent="0.25">
      <c r="A9" s="22" t="s">
        <v>35</v>
      </c>
      <c r="B9" s="115" t="s">
        <v>57</v>
      </c>
      <c r="C9" s="116"/>
      <c r="D9" s="116"/>
      <c r="E9" s="116"/>
      <c r="F9" s="116"/>
      <c r="G9" s="116"/>
      <c r="H9" s="116"/>
      <c r="I9" s="116"/>
      <c r="J9" s="117"/>
    </row>
    <row r="10" spans="1:10" x14ac:dyDescent="0.25">
      <c r="A10" s="22" t="s">
        <v>36</v>
      </c>
      <c r="B10" s="115" t="s">
        <v>52</v>
      </c>
      <c r="C10" s="116"/>
      <c r="D10" s="116"/>
      <c r="E10" s="116"/>
      <c r="F10" s="116"/>
      <c r="G10" s="116"/>
      <c r="H10" s="116"/>
      <c r="I10" s="116"/>
      <c r="J10" s="117"/>
    </row>
    <row r="11" spans="1:10" ht="52.5" customHeight="1" x14ac:dyDescent="0.25">
      <c r="A11" s="6" t="s">
        <v>7</v>
      </c>
      <c r="B11" s="112" t="s">
        <v>53</v>
      </c>
      <c r="C11" s="96"/>
      <c r="D11" s="96"/>
      <c r="E11" s="96"/>
      <c r="F11" s="96"/>
      <c r="G11" s="96"/>
      <c r="H11" s="96"/>
      <c r="I11" s="96"/>
      <c r="J11" s="113"/>
    </row>
    <row r="12" spans="1:10" ht="42.75" customHeight="1" x14ac:dyDescent="0.25">
      <c r="A12" s="6" t="s">
        <v>8</v>
      </c>
      <c r="B12" s="112" t="s">
        <v>54</v>
      </c>
      <c r="C12" s="96"/>
      <c r="D12" s="96"/>
      <c r="E12" s="96"/>
      <c r="F12" s="96"/>
      <c r="G12" s="96"/>
      <c r="H12" s="96"/>
      <c r="I12" s="96"/>
      <c r="J12" s="113"/>
    </row>
    <row r="13" spans="1:10" ht="15.75" x14ac:dyDescent="0.25">
      <c r="A13" s="85" t="s">
        <v>9</v>
      </c>
      <c r="B13" s="86"/>
      <c r="C13" s="86"/>
      <c r="D13" s="86"/>
      <c r="E13" s="86"/>
      <c r="F13" s="86"/>
      <c r="G13" s="86"/>
      <c r="H13" s="86"/>
      <c r="I13" s="86"/>
      <c r="J13" s="87"/>
    </row>
    <row r="14" spans="1:10" x14ac:dyDescent="0.25">
      <c r="A14" s="6" t="s">
        <v>10</v>
      </c>
      <c r="B14" s="23">
        <v>2</v>
      </c>
      <c r="C14" s="114" t="s">
        <v>55</v>
      </c>
      <c r="D14" s="114"/>
      <c r="E14" s="114"/>
      <c r="F14" s="114"/>
      <c r="G14" s="114"/>
      <c r="H14" s="114"/>
      <c r="I14" s="114"/>
      <c r="J14" s="114"/>
    </row>
    <row r="15" spans="1:10" x14ac:dyDescent="0.25">
      <c r="A15" s="6" t="s">
        <v>11</v>
      </c>
      <c r="B15" s="9">
        <v>2.1</v>
      </c>
      <c r="C15" s="114" t="s">
        <v>56</v>
      </c>
      <c r="D15" s="114"/>
      <c r="E15" s="114"/>
      <c r="F15" s="114"/>
      <c r="G15" s="114"/>
      <c r="H15" s="114"/>
      <c r="I15" s="114"/>
      <c r="J15" s="114"/>
    </row>
    <row r="16" spans="1:10" ht="41.25" customHeight="1" x14ac:dyDescent="0.25">
      <c r="A16" s="6" t="s">
        <v>12</v>
      </c>
      <c r="B16" s="10" t="s">
        <v>66</v>
      </c>
      <c r="C16" s="114" t="s">
        <v>80</v>
      </c>
      <c r="D16" s="114"/>
      <c r="E16" s="114"/>
      <c r="F16" s="114"/>
      <c r="G16" s="114"/>
      <c r="H16" s="114"/>
      <c r="I16" s="114"/>
      <c r="J16" s="114"/>
    </row>
    <row r="17" spans="1:12" ht="15.75" x14ac:dyDescent="0.25">
      <c r="A17" s="85" t="s">
        <v>13</v>
      </c>
      <c r="B17" s="86"/>
      <c r="C17" s="86"/>
      <c r="D17" s="86"/>
      <c r="E17" s="86"/>
      <c r="F17" s="86"/>
      <c r="G17" s="86"/>
      <c r="H17" s="86"/>
      <c r="I17" s="86"/>
      <c r="J17" s="87"/>
    </row>
    <row r="18" spans="1:12" ht="29.25" customHeight="1" x14ac:dyDescent="0.25">
      <c r="A18" s="6" t="s">
        <v>14</v>
      </c>
      <c r="B18" s="79" t="s">
        <v>65</v>
      </c>
      <c r="C18" s="79"/>
      <c r="D18" s="79"/>
      <c r="E18" s="79"/>
      <c r="F18" s="79"/>
      <c r="G18" s="79"/>
      <c r="H18" s="79"/>
      <c r="I18" s="79"/>
      <c r="J18" s="80"/>
    </row>
    <row r="19" spans="1:12" ht="139.5" customHeight="1" x14ac:dyDescent="0.25">
      <c r="A19" s="11" t="s">
        <v>15</v>
      </c>
      <c r="B19" s="81" t="s">
        <v>70</v>
      </c>
      <c r="C19" s="81"/>
      <c r="D19" s="81"/>
      <c r="E19" s="81"/>
      <c r="F19" s="81"/>
      <c r="G19" s="81"/>
      <c r="H19" s="81"/>
      <c r="I19" s="81"/>
      <c r="J19" s="82"/>
    </row>
    <row r="20" spans="1:12" x14ac:dyDescent="0.25">
      <c r="A20" s="11" t="s">
        <v>16</v>
      </c>
      <c r="B20" s="81" t="s">
        <v>71</v>
      </c>
      <c r="C20" s="81"/>
      <c r="D20" s="81"/>
      <c r="E20" s="81"/>
      <c r="F20" s="81"/>
      <c r="G20" s="81"/>
      <c r="H20" s="81"/>
      <c r="I20" s="81"/>
      <c r="J20" s="82"/>
    </row>
    <row r="21" spans="1:12" x14ac:dyDescent="0.25">
      <c r="A21" s="11" t="s">
        <v>37</v>
      </c>
      <c r="B21" s="81" t="s">
        <v>77</v>
      </c>
      <c r="C21" s="81"/>
      <c r="D21" s="81"/>
      <c r="E21" s="81"/>
      <c r="F21" s="81"/>
      <c r="G21" s="81"/>
      <c r="H21" s="81"/>
      <c r="I21" s="81"/>
      <c r="J21" s="82"/>
    </row>
    <row r="22" spans="1:12" ht="15.75" x14ac:dyDescent="0.25">
      <c r="A22" s="85" t="s">
        <v>17</v>
      </c>
      <c r="B22" s="86"/>
      <c r="C22" s="86"/>
      <c r="D22" s="86"/>
      <c r="E22" s="86"/>
      <c r="F22" s="86"/>
      <c r="G22" s="86"/>
      <c r="H22" s="86"/>
      <c r="I22" s="86"/>
      <c r="J22" s="87"/>
    </row>
    <row r="23" spans="1:12" ht="15.75" x14ac:dyDescent="0.25">
      <c r="A23" s="76" t="s">
        <v>18</v>
      </c>
      <c r="B23" s="77"/>
      <c r="C23" s="77"/>
      <c r="D23" s="77"/>
      <c r="E23" s="77"/>
      <c r="F23" s="77"/>
      <c r="G23" s="77"/>
      <c r="H23" s="77"/>
      <c r="I23" s="77"/>
      <c r="J23" s="78"/>
    </row>
    <row r="24" spans="1:12" ht="15" customHeight="1" x14ac:dyDescent="0.25">
      <c r="A24" s="97" t="s">
        <v>19</v>
      </c>
      <c r="B24" s="98"/>
      <c r="C24" s="99" t="s">
        <v>20</v>
      </c>
      <c r="D24" s="100"/>
      <c r="E24" s="100"/>
      <c r="F24" s="100" t="s">
        <v>21</v>
      </c>
      <c r="G24" s="100"/>
      <c r="H24" s="98"/>
      <c r="I24" s="99" t="s">
        <v>22</v>
      </c>
      <c r="J24" s="101"/>
    </row>
    <row r="25" spans="1:12" x14ac:dyDescent="0.25">
      <c r="A25" s="102">
        <v>94909365279</v>
      </c>
      <c r="B25" s="103"/>
      <c r="C25" s="104">
        <v>97399717432.490005</v>
      </c>
      <c r="D25" s="105"/>
      <c r="E25" s="106"/>
      <c r="F25" s="104">
        <v>97073471261.580002</v>
      </c>
      <c r="G25" s="105"/>
      <c r="H25" s="106"/>
      <c r="I25" s="107">
        <f>+F25/A25</f>
        <v>1.0228018170411139</v>
      </c>
      <c r="J25" s="108"/>
    </row>
    <row r="26" spans="1:12" ht="15.75" x14ac:dyDescent="0.25">
      <c r="A26" s="76" t="s">
        <v>23</v>
      </c>
      <c r="B26" s="77"/>
      <c r="C26" s="77"/>
      <c r="D26" s="77"/>
      <c r="E26" s="77"/>
      <c r="F26" s="77"/>
      <c r="G26" s="77"/>
      <c r="H26" s="77"/>
      <c r="I26" s="77"/>
      <c r="J26" s="78"/>
    </row>
    <row r="27" spans="1:12" ht="23.25" customHeight="1" x14ac:dyDescent="0.25">
      <c r="A27" s="7"/>
      <c r="B27"/>
      <c r="C27" s="109" t="s">
        <v>156</v>
      </c>
      <c r="D27" s="110"/>
      <c r="E27" s="109" t="s">
        <v>157</v>
      </c>
      <c r="F27" s="110"/>
      <c r="G27" s="109" t="s">
        <v>158</v>
      </c>
      <c r="H27" s="109"/>
      <c r="I27" s="109" t="s">
        <v>24</v>
      </c>
      <c r="J27" s="111"/>
    </row>
    <row r="28" spans="1:12" ht="38.25" x14ac:dyDescent="0.25">
      <c r="A28" s="36" t="s">
        <v>25</v>
      </c>
      <c r="B28" s="38" t="s">
        <v>26</v>
      </c>
      <c r="C28" s="57" t="s">
        <v>38</v>
      </c>
      <c r="D28" s="57" t="s">
        <v>39</v>
      </c>
      <c r="E28" s="57" t="s">
        <v>42</v>
      </c>
      <c r="F28" s="36" t="s">
        <v>43</v>
      </c>
      <c r="G28" s="37" t="s">
        <v>44</v>
      </c>
      <c r="H28" s="37" t="s">
        <v>45</v>
      </c>
      <c r="I28" s="37" t="s">
        <v>46</v>
      </c>
      <c r="J28" s="38" t="s">
        <v>47</v>
      </c>
      <c r="K28" s="62" t="s">
        <v>150</v>
      </c>
      <c r="L28" s="73" t="s">
        <v>189</v>
      </c>
    </row>
    <row r="29" spans="1:12" ht="48" x14ac:dyDescent="0.25">
      <c r="A29" s="47" t="s">
        <v>72</v>
      </c>
      <c r="B29" s="39" t="s">
        <v>110</v>
      </c>
      <c r="C29" s="54">
        <v>472792</v>
      </c>
      <c r="D29" s="55">
        <v>398047250.45999998</v>
      </c>
      <c r="E29" s="54">
        <v>472792</v>
      </c>
      <c r="F29" s="55">
        <v>398047250.45999998</v>
      </c>
      <c r="G29" s="54">
        <v>460506</v>
      </c>
      <c r="H29" s="55">
        <v>2802962164</v>
      </c>
      <c r="I29" s="58">
        <f>Tabla132[[#This Row],[Física 
(E)]]/Tabla132[[#This Row],[Física
(C)]]</f>
        <v>0.97401394270630637</v>
      </c>
      <c r="J29" s="58">
        <f>IF(H29&gt;0,H29/D29,0)</f>
        <v>7.0417825038629971</v>
      </c>
      <c r="K29" s="69">
        <f>1-Tabla132[[#This Row],[Financiero 
(%) 
H=F/D]]</f>
        <v>-6.0417825038629971</v>
      </c>
      <c r="L29" s="74">
        <f>100 %-Tabla132[[#This Row],[Física 
(%)
 G=E/C]]</f>
        <v>2.5986057293693632E-2</v>
      </c>
    </row>
    <row r="30" spans="1:12" ht="48" x14ac:dyDescent="0.25">
      <c r="A30" s="47" t="s">
        <v>73</v>
      </c>
      <c r="B30" s="39" t="s">
        <v>111</v>
      </c>
      <c r="C30" s="54">
        <v>484772</v>
      </c>
      <c r="D30" s="55">
        <v>333353693.79000002</v>
      </c>
      <c r="E30" s="54">
        <v>484772</v>
      </c>
      <c r="F30" s="55">
        <v>333353693.79000002</v>
      </c>
      <c r="G30" s="54">
        <v>464725</v>
      </c>
      <c r="H30" s="55">
        <v>450242794.51999998</v>
      </c>
      <c r="I30" s="58">
        <f>Tabla132[[#This Row],[Física 
(E)]]/Tabla132[[#This Row],[Física
(C)]]</f>
        <v>0.95864653899152596</v>
      </c>
      <c r="J30" s="58">
        <f>IF(H30&gt;0,H30/D30,0)</f>
        <v>1.3506458842590046</v>
      </c>
      <c r="K30" s="63">
        <f>1-Tabla132[[#This Row],[Financiero 
(%) 
H=F/D]]</f>
        <v>-0.35064588425900456</v>
      </c>
      <c r="L30" s="74">
        <f>100 %-Tabla132[[#This Row],[Física 
(%)
 G=E/C]]</f>
        <v>4.1353461008474035E-2</v>
      </c>
    </row>
    <row r="31" spans="1:12" ht="15.75" x14ac:dyDescent="0.25">
      <c r="A31" s="85" t="s">
        <v>27</v>
      </c>
      <c r="B31" s="86"/>
      <c r="C31" s="86"/>
      <c r="D31" s="86"/>
      <c r="E31" s="86"/>
      <c r="F31" s="86"/>
      <c r="G31" s="86"/>
      <c r="H31" s="86"/>
      <c r="I31" s="86"/>
      <c r="J31" s="87"/>
    </row>
    <row r="32" spans="1:12" ht="15" customHeight="1" x14ac:dyDescent="0.25">
      <c r="A32" s="76" t="s">
        <v>28</v>
      </c>
      <c r="B32" s="77"/>
      <c r="C32" s="77"/>
      <c r="D32" s="77"/>
      <c r="E32" s="77"/>
      <c r="F32" s="77"/>
      <c r="G32" s="77"/>
      <c r="H32" s="77"/>
      <c r="I32" s="77"/>
      <c r="J32" s="78"/>
    </row>
    <row r="33" spans="1:11" x14ac:dyDescent="0.25">
      <c r="A33" s="18" t="s">
        <v>29</v>
      </c>
      <c r="B33" s="79" t="s">
        <v>74</v>
      </c>
      <c r="C33" s="79"/>
      <c r="D33" s="79"/>
      <c r="E33" s="79"/>
      <c r="F33" s="79"/>
      <c r="G33" s="79"/>
      <c r="H33" s="79"/>
      <c r="I33" s="79"/>
      <c r="J33" s="80"/>
    </row>
    <row r="34" spans="1:11" ht="30" x14ac:dyDescent="0.25">
      <c r="A34" s="18" t="s">
        <v>30</v>
      </c>
      <c r="B34" s="81" t="s">
        <v>109</v>
      </c>
      <c r="C34" s="81"/>
      <c r="D34" s="81"/>
      <c r="E34" s="81"/>
      <c r="F34" s="81"/>
      <c r="G34" s="81"/>
      <c r="H34" s="81"/>
      <c r="I34" s="81"/>
      <c r="J34" s="82"/>
    </row>
    <row r="35" spans="1:11" x14ac:dyDescent="0.25">
      <c r="A35" s="18" t="s">
        <v>31</v>
      </c>
      <c r="B35" s="81" t="s">
        <v>161</v>
      </c>
      <c r="C35" s="81"/>
      <c r="D35" s="81"/>
      <c r="E35" s="81"/>
      <c r="F35" s="81"/>
      <c r="G35" s="81"/>
      <c r="H35" s="81"/>
      <c r="I35" s="81"/>
      <c r="J35" s="82"/>
    </row>
    <row r="36" spans="1:11" ht="46.5" customHeight="1" x14ac:dyDescent="0.25">
      <c r="A36" s="18" t="s">
        <v>32</v>
      </c>
      <c r="B36" s="83" t="s">
        <v>192</v>
      </c>
      <c r="C36" s="83"/>
      <c r="D36" s="83"/>
      <c r="E36" s="83"/>
      <c r="F36" s="83"/>
      <c r="G36" s="83"/>
      <c r="H36" s="83"/>
      <c r="I36" s="83"/>
      <c r="J36" s="84"/>
    </row>
    <row r="37" spans="1:11" x14ac:dyDescent="0.25">
      <c r="A37" s="18" t="s">
        <v>29</v>
      </c>
      <c r="B37" s="61" t="s">
        <v>108</v>
      </c>
      <c r="C37" s="59"/>
      <c r="D37" s="59"/>
      <c r="E37" s="59"/>
      <c r="F37" s="59"/>
      <c r="G37" s="59"/>
      <c r="H37" s="59"/>
      <c r="I37" s="59"/>
      <c r="J37" s="60"/>
    </row>
    <row r="38" spans="1:11" ht="30" x14ac:dyDescent="0.25">
      <c r="A38" s="18" t="s">
        <v>30</v>
      </c>
      <c r="B38" s="61" t="s">
        <v>73</v>
      </c>
      <c r="C38" s="59"/>
      <c r="D38" s="59"/>
      <c r="E38" s="59"/>
      <c r="F38" s="59"/>
      <c r="G38" s="59"/>
      <c r="H38" s="59"/>
      <c r="I38" s="59"/>
      <c r="J38" s="60"/>
    </row>
    <row r="39" spans="1:11" x14ac:dyDescent="0.25">
      <c r="A39" s="18" t="s">
        <v>31</v>
      </c>
      <c r="B39" s="81" t="s">
        <v>162</v>
      </c>
      <c r="C39" s="81"/>
      <c r="D39" s="81"/>
      <c r="E39" s="81"/>
      <c r="F39" s="81"/>
      <c r="G39" s="81"/>
      <c r="H39" s="81"/>
      <c r="I39" s="81"/>
      <c r="J39" s="82"/>
    </row>
    <row r="40" spans="1:11" ht="51.75" customHeight="1" x14ac:dyDescent="0.25">
      <c r="A40" s="18" t="s">
        <v>32</v>
      </c>
      <c r="B40" s="83" t="s">
        <v>196</v>
      </c>
      <c r="C40" s="83"/>
      <c r="D40" s="83"/>
      <c r="E40" s="83"/>
      <c r="F40" s="83"/>
      <c r="G40" s="83"/>
      <c r="H40" s="83"/>
      <c r="I40" s="83"/>
      <c r="J40" s="84"/>
      <c r="K40" s="46"/>
    </row>
    <row r="41" spans="1:11" ht="15.75" x14ac:dyDescent="0.25">
      <c r="A41" s="85" t="s">
        <v>33</v>
      </c>
      <c r="B41" s="86"/>
      <c r="C41" s="86"/>
      <c r="D41" s="86"/>
      <c r="E41" s="86"/>
      <c r="F41" s="86"/>
      <c r="G41" s="86"/>
      <c r="H41" s="86"/>
      <c r="I41" s="86"/>
      <c r="J41" s="87"/>
      <c r="K41" s="46"/>
    </row>
    <row r="42" spans="1:11" ht="27.75" customHeight="1" x14ac:dyDescent="0.25">
      <c r="A42" s="88" t="s">
        <v>34</v>
      </c>
      <c r="B42" s="89"/>
      <c r="C42" s="89"/>
      <c r="D42" s="89"/>
      <c r="E42" s="89"/>
      <c r="F42" s="89"/>
      <c r="G42" s="89"/>
      <c r="H42" s="89"/>
      <c r="I42" s="89"/>
      <c r="J42" s="90"/>
    </row>
    <row r="43" spans="1:11" ht="27.75" customHeight="1" x14ac:dyDescent="0.25">
      <c r="A43" s="91" t="s">
        <v>40</v>
      </c>
      <c r="B43" s="92"/>
      <c r="C43" s="92"/>
      <c r="D43" s="92"/>
      <c r="E43" s="92"/>
      <c r="F43" s="92"/>
      <c r="G43" s="92"/>
      <c r="H43" s="92"/>
      <c r="I43" s="92"/>
      <c r="J43" s="93"/>
    </row>
    <row r="44" spans="1:11" ht="144.75" customHeight="1" x14ac:dyDescent="0.25">
      <c r="A44" s="96" t="s">
        <v>182</v>
      </c>
      <c r="B44" s="96"/>
      <c r="C44" s="96"/>
      <c r="D44" s="96"/>
      <c r="E44" s="96"/>
      <c r="F44" s="96"/>
      <c r="G44" s="96"/>
      <c r="H44" s="96"/>
      <c r="I44" s="96"/>
      <c r="J44" s="96"/>
    </row>
    <row r="45" spans="1:11" x14ac:dyDescent="0.25">
      <c r="A45" s="94" t="s">
        <v>41</v>
      </c>
      <c r="B45" s="94"/>
      <c r="C45" s="94"/>
      <c r="D45" s="94"/>
      <c r="E45" s="94"/>
      <c r="F45" s="94"/>
      <c r="G45" s="94"/>
      <c r="H45" s="94"/>
      <c r="I45" s="94"/>
      <c r="J45" s="94"/>
    </row>
    <row r="46" spans="1:11" x14ac:dyDescent="0.25">
      <c r="G46" s="95"/>
      <c r="H46" s="95"/>
      <c r="I46" s="95"/>
      <c r="J46" s="95"/>
    </row>
    <row r="47" spans="1:11" x14ac:dyDescent="0.25">
      <c r="A47" s="24" t="s">
        <v>48</v>
      </c>
      <c r="B47" s="27">
        <f>+A25</f>
        <v>94909365279</v>
      </c>
      <c r="G47" s="75"/>
      <c r="H47" s="75"/>
      <c r="I47" s="75"/>
      <c r="J47" s="75"/>
    </row>
    <row r="48" spans="1:11" x14ac:dyDescent="0.25">
      <c r="A48" s="24" t="s">
        <v>49</v>
      </c>
      <c r="B48" s="27">
        <f>+C25</f>
        <v>97399717432.490005</v>
      </c>
      <c r="G48" s="75"/>
      <c r="H48" s="75"/>
      <c r="I48" s="75"/>
      <c r="J48" s="75"/>
    </row>
    <row r="49" spans="1:2" x14ac:dyDescent="0.25">
      <c r="A49" s="24" t="s">
        <v>50</v>
      </c>
      <c r="B49" s="27">
        <f>+F25</f>
        <v>97073471261.580002</v>
      </c>
    </row>
  </sheetData>
  <mergeCells count="54">
    <mergeCell ref="B21:J21"/>
    <mergeCell ref="A22:J22"/>
    <mergeCell ref="B10:J10"/>
    <mergeCell ref="B1:J1"/>
    <mergeCell ref="B2:C2"/>
    <mergeCell ref="D2:H2"/>
    <mergeCell ref="B3:C3"/>
    <mergeCell ref="D3:H3"/>
    <mergeCell ref="A4:J4"/>
    <mergeCell ref="A5:J5"/>
    <mergeCell ref="A6:J6"/>
    <mergeCell ref="A7:J7"/>
    <mergeCell ref="B8:J8"/>
    <mergeCell ref="B9:J9"/>
    <mergeCell ref="C16:J16"/>
    <mergeCell ref="A17:J17"/>
    <mergeCell ref="B18:J18"/>
    <mergeCell ref="B19:J19"/>
    <mergeCell ref="B20:J20"/>
    <mergeCell ref="A13:J13"/>
    <mergeCell ref="B11:J11"/>
    <mergeCell ref="B12:J12"/>
    <mergeCell ref="C14:J14"/>
    <mergeCell ref="C15:J15"/>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8:J48"/>
    <mergeCell ref="A32:J32"/>
    <mergeCell ref="B33:J33"/>
    <mergeCell ref="B34:J34"/>
    <mergeCell ref="B35:J35"/>
    <mergeCell ref="B36:J36"/>
    <mergeCell ref="A41:J41"/>
    <mergeCell ref="A42:J42"/>
    <mergeCell ref="A43:J43"/>
    <mergeCell ref="A45:J45"/>
    <mergeCell ref="G46:J46"/>
    <mergeCell ref="G47:J47"/>
    <mergeCell ref="A44:J44"/>
    <mergeCell ref="B40:J40"/>
    <mergeCell ref="B39:J39"/>
  </mergeCells>
  <phoneticPr fontId="33" type="noConversion"/>
  <dataValidations count="16">
    <dataValidation allowBlank="1" showInputMessage="1" showErrorMessage="1" prompt="Monto presupuestado para el producto" sqref="B47:B48 D28:D30 F28:F30" xr:uid="{00000000-0002-0000-0100-000000000000}"/>
    <dataValidation allowBlank="1" showInputMessage="1" showErrorMessage="1" prompt="¿En qué consiste el programa?" sqref="B19:J19" xr:uid="{00000000-0002-0000-0100-000001000000}"/>
    <dataValidation allowBlank="1" showInputMessage="1" showErrorMessage="1" prompt="Presupuesto del programa" sqref="A25:C25 F25" xr:uid="{4BE8E796-A2F1-4488-9BED-0BD4A14FDDF2}"/>
    <dataValidation allowBlank="1" showInputMessage="1" showErrorMessage="1" prompt="Oportunidades de mejora identificadas" sqref="B43:J43 A43:A44" xr:uid="{00000000-0002-0000-0100-000003000000}"/>
    <dataValidation allowBlank="1" showInputMessage="1" showErrorMessage="1" prompt="De existir desvío, explicar razones." sqref="B36:J38" xr:uid="{00000000-0002-0000-0100-000004000000}"/>
    <dataValidation allowBlank="1" showInputMessage="1" showErrorMessage="1" prompt="1. Describir lo plasmado en el presupuesto_x000a_2. Describir lo alcanzado en términos financieros y de producción " sqref="B35:J35 B40:J40" xr:uid="{00000000-0002-0000-0100-000005000000}"/>
    <dataValidation allowBlank="1" showInputMessage="1" showErrorMessage="1" prompt="¿En qué consiste el producto? su objetivo" sqref="B34:J34" xr:uid="{00000000-0002-0000-0100-000006000000}"/>
    <dataValidation allowBlank="1" showInputMessage="1" showErrorMessage="1" prompt="Nombre del producto" sqref="B33:J33" xr:uid="{00000000-0002-0000-0100-000007000000}"/>
    <dataValidation allowBlank="1" showInputMessage="1" showErrorMessage="1" prompt="¿A quién va dirigido el programa?, ¿qué característica tiene esta población que requiere ser beneficiada?" sqref="B20:J20" xr:uid="{00000000-0002-0000-0100-000008000000}"/>
    <dataValidation allowBlank="1" showInputMessage="1" prompt="Nombre del capítulo" sqref="B8:J10" xr:uid="{00000000-0002-0000-0100-000009000000}"/>
    <dataValidation allowBlank="1" sqref="A8" xr:uid="{00000000-0002-0000-0100-00000A000000}"/>
    <dataValidation allowBlank="1" showInputMessage="1" showErrorMessage="1" prompt="Monto ejecutado en el trimestre" sqref="H28:H30" xr:uid="{00000000-0002-0000-0100-00000B000000}"/>
    <dataValidation allowBlank="1" showInputMessage="1" showErrorMessage="1" prompt="Meta alcanzada en el trimestre" sqref="G28" xr:uid="{00000000-0002-0000-0100-00000C000000}"/>
    <dataValidation allowBlank="1" showInputMessage="1" showErrorMessage="1" prompt="Meta anual del indicador" sqref="C28 E28" xr:uid="{00000000-0002-0000-0100-00000D000000}"/>
    <dataValidation allowBlank="1" showInputMessage="1" showErrorMessage="1" prompt="Nombre del indicador" sqref="B28:B30" xr:uid="{00000000-0002-0000-0100-00000E000000}"/>
    <dataValidation allowBlank="1" showInputMessage="1" showErrorMessage="1" prompt="Nombre de cada producto" sqref="A28:A30" xr:uid="{00000000-0002-0000-0100-00000F000000}"/>
  </dataValidations>
  <pageMargins left="0.7" right="0.7" top="0.75" bottom="0.75" header="0.3" footer="0.3"/>
  <pageSetup scale="62"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9"/>
  <sheetViews>
    <sheetView view="pageBreakPreview" topLeftCell="A23" zoomScale="110" zoomScaleNormal="100" zoomScaleSheetLayoutView="110" workbookViewId="0">
      <selection activeCell="M24" sqref="M24"/>
    </sheetView>
  </sheetViews>
  <sheetFormatPr baseColWidth="10" defaultColWidth="11.42578125" defaultRowHeight="15" x14ac:dyDescent="0.25"/>
  <cols>
    <col min="1" max="1" width="23" style="8" customWidth="1"/>
    <col min="2" max="2" width="19.85546875" style="8" bestFit="1" customWidth="1"/>
    <col min="3" max="3" width="12.7109375" style="8" customWidth="1"/>
    <col min="4" max="4" width="15" style="8" customWidth="1"/>
    <col min="5" max="5" width="12.7109375" style="8" customWidth="1"/>
    <col min="6" max="6" width="13.42578125" style="8" bestFit="1" customWidth="1"/>
    <col min="7" max="7" width="11.5703125" style="8" customWidth="1"/>
    <col min="8" max="8" width="13.42578125" style="8" bestFit="1" customWidth="1"/>
    <col min="9" max="9" width="12.7109375" style="8" customWidth="1"/>
    <col min="10" max="10" width="13.85546875" style="8" customWidth="1"/>
    <col min="12" max="12" width="11.42578125" style="72"/>
    <col min="13" max="13" width="15.140625" bestFit="1" customWidth="1"/>
  </cols>
  <sheetData>
    <row r="1" spans="1:10" ht="21.75" customHeight="1" thickBot="1" x14ac:dyDescent="0.3">
      <c r="A1" s="19"/>
      <c r="B1" s="118" t="s">
        <v>159</v>
      </c>
      <c r="C1" s="119"/>
      <c r="D1" s="119"/>
      <c r="E1" s="119"/>
      <c r="F1" s="119"/>
      <c r="G1" s="119"/>
      <c r="H1" s="119"/>
      <c r="I1" s="119"/>
      <c r="J1" s="120"/>
    </row>
    <row r="2" spans="1:10" ht="21.75" thickBot="1" x14ac:dyDescent="0.3">
      <c r="A2" s="20"/>
      <c r="B2" s="121" t="s">
        <v>0</v>
      </c>
      <c r="C2" s="122"/>
      <c r="D2" s="121" t="s">
        <v>1</v>
      </c>
      <c r="E2" s="122"/>
      <c r="F2" s="122"/>
      <c r="G2" s="122"/>
      <c r="H2" s="123"/>
      <c r="I2" s="2" t="s">
        <v>2</v>
      </c>
      <c r="J2" s="3" t="s">
        <v>3</v>
      </c>
    </row>
    <row r="3" spans="1:10" ht="21.75" thickBot="1" x14ac:dyDescent="0.3">
      <c r="A3" s="21"/>
      <c r="B3" s="124" t="s">
        <v>4</v>
      </c>
      <c r="C3" s="125"/>
      <c r="D3" s="124"/>
      <c r="E3" s="125"/>
      <c r="F3" s="125"/>
      <c r="G3" s="125"/>
      <c r="H3" s="126"/>
      <c r="I3" s="4"/>
      <c r="J3" s="5"/>
    </row>
    <row r="4" spans="1:10" x14ac:dyDescent="0.25">
      <c r="A4" s="127"/>
      <c r="B4" s="128"/>
      <c r="C4" s="128"/>
      <c r="D4" s="129"/>
      <c r="E4" s="129"/>
      <c r="F4" s="129"/>
      <c r="G4" s="129"/>
      <c r="H4" s="129"/>
      <c r="I4" s="128"/>
      <c r="J4" s="130"/>
    </row>
    <row r="5" spans="1:10" ht="3" customHeight="1" x14ac:dyDescent="0.25">
      <c r="A5" s="131"/>
      <c r="B5" s="132"/>
      <c r="C5" s="132"/>
      <c r="D5" s="132"/>
      <c r="E5" s="132"/>
      <c r="F5" s="132"/>
      <c r="G5" s="132"/>
      <c r="H5" s="132"/>
      <c r="I5" s="132"/>
      <c r="J5" s="133"/>
    </row>
    <row r="6" spans="1:10" ht="15.75" x14ac:dyDescent="0.25">
      <c r="A6" s="85" t="s">
        <v>152</v>
      </c>
      <c r="B6" s="86"/>
      <c r="C6" s="86"/>
      <c r="D6" s="86"/>
      <c r="E6" s="86"/>
      <c r="F6" s="86"/>
      <c r="G6" s="86"/>
      <c r="H6" s="86"/>
      <c r="I6" s="86"/>
      <c r="J6" s="87"/>
    </row>
    <row r="7" spans="1:10" ht="15.75" x14ac:dyDescent="0.25">
      <c r="A7" s="76" t="s">
        <v>5</v>
      </c>
      <c r="B7" s="77"/>
      <c r="C7" s="77"/>
      <c r="D7" s="77"/>
      <c r="E7" s="77"/>
      <c r="F7" s="77"/>
      <c r="G7" s="77"/>
      <c r="H7" s="77"/>
      <c r="I7" s="77"/>
      <c r="J7" s="78"/>
    </row>
    <row r="8" spans="1:10" x14ac:dyDescent="0.25">
      <c r="A8" s="6" t="s">
        <v>6</v>
      </c>
      <c r="B8" s="115" t="s">
        <v>51</v>
      </c>
      <c r="C8" s="116"/>
      <c r="D8" s="116"/>
      <c r="E8" s="116"/>
      <c r="F8" s="116"/>
      <c r="G8" s="116"/>
      <c r="H8" s="116"/>
      <c r="I8" s="116"/>
      <c r="J8" s="117"/>
    </row>
    <row r="9" spans="1:10" x14ac:dyDescent="0.25">
      <c r="A9" s="22" t="s">
        <v>35</v>
      </c>
      <c r="B9" s="115" t="s">
        <v>57</v>
      </c>
      <c r="C9" s="116"/>
      <c r="D9" s="116"/>
      <c r="E9" s="116"/>
      <c r="F9" s="116"/>
      <c r="G9" s="116"/>
      <c r="H9" s="116"/>
      <c r="I9" s="116"/>
      <c r="J9" s="117"/>
    </row>
    <row r="10" spans="1:10" x14ac:dyDescent="0.25">
      <c r="A10" s="22" t="s">
        <v>36</v>
      </c>
      <c r="B10" s="115" t="s">
        <v>52</v>
      </c>
      <c r="C10" s="116"/>
      <c r="D10" s="116"/>
      <c r="E10" s="116"/>
      <c r="F10" s="116"/>
      <c r="G10" s="116"/>
      <c r="H10" s="116"/>
      <c r="I10" s="116"/>
      <c r="J10" s="117"/>
    </row>
    <row r="11" spans="1:10" ht="52.5" customHeight="1" x14ac:dyDescent="0.25">
      <c r="A11" s="6" t="s">
        <v>7</v>
      </c>
      <c r="B11" s="112" t="s">
        <v>53</v>
      </c>
      <c r="C11" s="96"/>
      <c r="D11" s="96"/>
      <c r="E11" s="96"/>
      <c r="F11" s="96"/>
      <c r="G11" s="96"/>
      <c r="H11" s="96"/>
      <c r="I11" s="96"/>
      <c r="J11" s="113"/>
    </row>
    <row r="12" spans="1:10" ht="42.75" customHeight="1" x14ac:dyDescent="0.25">
      <c r="A12" s="6" t="s">
        <v>8</v>
      </c>
      <c r="B12" s="112" t="s">
        <v>54</v>
      </c>
      <c r="C12" s="96"/>
      <c r="D12" s="96"/>
      <c r="E12" s="96"/>
      <c r="F12" s="96"/>
      <c r="G12" s="96"/>
      <c r="H12" s="96"/>
      <c r="I12" s="96"/>
      <c r="J12" s="113"/>
    </row>
    <row r="13" spans="1:10" ht="15.75" x14ac:dyDescent="0.25">
      <c r="A13" s="85" t="s">
        <v>9</v>
      </c>
      <c r="B13" s="86"/>
      <c r="C13" s="86"/>
      <c r="D13" s="86"/>
      <c r="E13" s="86"/>
      <c r="F13" s="86"/>
      <c r="G13" s="86"/>
      <c r="H13" s="86"/>
      <c r="I13" s="86"/>
      <c r="J13" s="87"/>
    </row>
    <row r="14" spans="1:10" x14ac:dyDescent="0.25">
      <c r="A14" s="6" t="s">
        <v>10</v>
      </c>
      <c r="B14" s="23">
        <v>2</v>
      </c>
      <c r="C14" s="114" t="s">
        <v>55</v>
      </c>
      <c r="D14" s="114"/>
      <c r="E14" s="114"/>
      <c r="F14" s="114"/>
      <c r="G14" s="114"/>
      <c r="H14" s="114"/>
      <c r="I14" s="114"/>
      <c r="J14" s="114"/>
    </row>
    <row r="15" spans="1:10" x14ac:dyDescent="0.25">
      <c r="A15" s="6" t="s">
        <v>11</v>
      </c>
      <c r="B15" s="9">
        <v>2.1</v>
      </c>
      <c r="C15" s="114" t="s">
        <v>56</v>
      </c>
      <c r="D15" s="114"/>
      <c r="E15" s="114"/>
      <c r="F15" s="114"/>
      <c r="G15" s="114"/>
      <c r="H15" s="114"/>
      <c r="I15" s="114"/>
      <c r="J15" s="114"/>
    </row>
    <row r="16" spans="1:10" ht="41.25" customHeight="1" x14ac:dyDescent="0.25">
      <c r="A16" s="6" t="s">
        <v>12</v>
      </c>
      <c r="B16" s="10" t="s">
        <v>66</v>
      </c>
      <c r="C16" s="114" t="s">
        <v>80</v>
      </c>
      <c r="D16" s="114"/>
      <c r="E16" s="114"/>
      <c r="F16" s="114"/>
      <c r="G16" s="114"/>
      <c r="H16" s="114"/>
      <c r="I16" s="114"/>
      <c r="J16" s="114"/>
    </row>
    <row r="17" spans="1:12" ht="15.75" x14ac:dyDescent="0.25">
      <c r="A17" s="85" t="s">
        <v>13</v>
      </c>
      <c r="B17" s="86"/>
      <c r="C17" s="86"/>
      <c r="D17" s="86"/>
      <c r="E17" s="86"/>
      <c r="F17" s="86"/>
      <c r="G17" s="86"/>
      <c r="H17" s="86"/>
      <c r="I17" s="86"/>
      <c r="J17" s="87"/>
    </row>
    <row r="18" spans="1:12" ht="24" customHeight="1" x14ac:dyDescent="0.25">
      <c r="A18" s="6" t="s">
        <v>14</v>
      </c>
      <c r="B18" s="79" t="s">
        <v>68</v>
      </c>
      <c r="C18" s="79"/>
      <c r="D18" s="79"/>
      <c r="E18" s="79"/>
      <c r="F18" s="79"/>
      <c r="G18" s="79"/>
      <c r="H18" s="79"/>
      <c r="I18" s="79"/>
      <c r="J18" s="80"/>
    </row>
    <row r="19" spans="1:12" ht="111.75" customHeight="1" x14ac:dyDescent="0.25">
      <c r="A19" s="11" t="s">
        <v>15</v>
      </c>
      <c r="B19" s="81" t="s">
        <v>67</v>
      </c>
      <c r="C19" s="81"/>
      <c r="D19" s="81"/>
      <c r="E19" s="81"/>
      <c r="F19" s="81"/>
      <c r="G19" s="81"/>
      <c r="H19" s="81"/>
      <c r="I19" s="81"/>
      <c r="J19" s="82"/>
    </row>
    <row r="20" spans="1:12" ht="24" customHeight="1" x14ac:dyDescent="0.25">
      <c r="A20" s="11" t="s">
        <v>16</v>
      </c>
      <c r="B20" s="81" t="s">
        <v>69</v>
      </c>
      <c r="C20" s="81"/>
      <c r="D20" s="81"/>
      <c r="E20" s="81"/>
      <c r="F20" s="81"/>
      <c r="G20" s="81"/>
      <c r="H20" s="81"/>
      <c r="I20" s="81"/>
      <c r="J20" s="82"/>
    </row>
    <row r="21" spans="1:12" ht="24" customHeight="1" x14ac:dyDescent="0.25">
      <c r="A21" s="11" t="s">
        <v>37</v>
      </c>
      <c r="B21" s="81" t="s">
        <v>78</v>
      </c>
      <c r="C21" s="81"/>
      <c r="D21" s="81"/>
      <c r="E21" s="81"/>
      <c r="F21" s="81"/>
      <c r="G21" s="81"/>
      <c r="H21" s="81"/>
      <c r="I21" s="81"/>
      <c r="J21" s="82"/>
    </row>
    <row r="22" spans="1:12" ht="15.75" x14ac:dyDescent="0.25">
      <c r="A22" s="85" t="s">
        <v>17</v>
      </c>
      <c r="B22" s="86"/>
      <c r="C22" s="86"/>
      <c r="D22" s="86"/>
      <c r="E22" s="86"/>
      <c r="F22" s="86"/>
      <c r="G22" s="86"/>
      <c r="H22" s="86"/>
      <c r="I22" s="86"/>
      <c r="J22" s="87"/>
    </row>
    <row r="23" spans="1:12" ht="15.75" x14ac:dyDescent="0.25">
      <c r="A23" s="76" t="s">
        <v>18</v>
      </c>
      <c r="B23" s="77"/>
      <c r="C23" s="77"/>
      <c r="D23" s="77"/>
      <c r="E23" s="77"/>
      <c r="F23" s="77"/>
      <c r="G23" s="77"/>
      <c r="H23" s="77"/>
      <c r="I23" s="77"/>
      <c r="J23" s="78"/>
    </row>
    <row r="24" spans="1:12" ht="15" customHeight="1" x14ac:dyDescent="0.25">
      <c r="A24" s="97" t="s">
        <v>19</v>
      </c>
      <c r="B24" s="98"/>
      <c r="C24" s="99" t="s">
        <v>20</v>
      </c>
      <c r="D24" s="100"/>
      <c r="E24" s="100"/>
      <c r="F24" s="100" t="s">
        <v>21</v>
      </c>
      <c r="G24" s="100"/>
      <c r="H24" s="98"/>
      <c r="I24" s="99" t="s">
        <v>22</v>
      </c>
      <c r="J24" s="101"/>
    </row>
    <row r="25" spans="1:12" x14ac:dyDescent="0.25">
      <c r="A25" s="102">
        <v>40548505246</v>
      </c>
      <c r="B25" s="103"/>
      <c r="C25" s="104">
        <v>40262806325.129997</v>
      </c>
      <c r="D25" s="105"/>
      <c r="E25" s="106"/>
      <c r="F25" s="104">
        <v>39953297896.959999</v>
      </c>
      <c r="G25" s="105"/>
      <c r="H25" s="106"/>
      <c r="I25" s="107">
        <f>+F25/A25</f>
        <v>0.98532110258000905</v>
      </c>
      <c r="J25" s="108"/>
    </row>
    <row r="26" spans="1:12" ht="15.75" x14ac:dyDescent="0.25">
      <c r="A26" s="76" t="s">
        <v>23</v>
      </c>
      <c r="B26" s="77"/>
      <c r="C26" s="77"/>
      <c r="D26" s="77"/>
      <c r="E26" s="77"/>
      <c r="F26" s="77"/>
      <c r="G26" s="77"/>
      <c r="H26" s="77"/>
      <c r="I26" s="77"/>
      <c r="J26" s="78"/>
    </row>
    <row r="27" spans="1:12" ht="15" customHeight="1" x14ac:dyDescent="0.25">
      <c r="A27" s="7"/>
      <c r="B27"/>
      <c r="C27" s="109" t="s">
        <v>156</v>
      </c>
      <c r="D27" s="110"/>
      <c r="E27" s="109" t="s">
        <v>157</v>
      </c>
      <c r="F27" s="110"/>
      <c r="G27" s="109" t="s">
        <v>158</v>
      </c>
      <c r="H27" s="109"/>
      <c r="I27" s="109" t="s">
        <v>24</v>
      </c>
      <c r="J27" s="111"/>
    </row>
    <row r="28" spans="1:12" ht="38.25" x14ac:dyDescent="0.25">
      <c r="A28" s="36" t="s">
        <v>25</v>
      </c>
      <c r="B28" s="37" t="s">
        <v>26</v>
      </c>
      <c r="C28" s="37" t="s">
        <v>38</v>
      </c>
      <c r="D28" s="37" t="s">
        <v>39</v>
      </c>
      <c r="E28" s="37" t="s">
        <v>42</v>
      </c>
      <c r="F28" s="37" t="s">
        <v>43</v>
      </c>
      <c r="G28" s="37" t="s">
        <v>44</v>
      </c>
      <c r="H28" s="37" t="s">
        <v>45</v>
      </c>
      <c r="I28" s="37" t="s">
        <v>46</v>
      </c>
      <c r="J28" s="38" t="s">
        <v>190</v>
      </c>
      <c r="K28" s="62" t="s">
        <v>150</v>
      </c>
      <c r="L28" s="73" t="s">
        <v>189</v>
      </c>
    </row>
    <row r="29" spans="1:12" ht="79.5" customHeight="1" x14ac:dyDescent="0.25">
      <c r="A29" s="49" t="s">
        <v>81</v>
      </c>
      <c r="B29" s="39" t="s">
        <v>115</v>
      </c>
      <c r="C29" s="54">
        <v>428855</v>
      </c>
      <c r="D29" s="55">
        <v>285819496.80000001</v>
      </c>
      <c r="E29" s="54">
        <v>428855</v>
      </c>
      <c r="F29" s="55">
        <v>285819496.80000001</v>
      </c>
      <c r="G29" s="54">
        <v>424669</v>
      </c>
      <c r="H29" s="55">
        <v>2100976481.6099999</v>
      </c>
      <c r="I29" s="40">
        <f>Tabla1324[[#This Row],[Física 
(E)]]/Tabla1324[[#This Row],[Física
(C)]]</f>
        <v>0.99023912511221746</v>
      </c>
      <c r="J29" s="41">
        <f>IF(H29&gt;0,H29/D29,0)</f>
        <v>7.3507108686855673</v>
      </c>
      <c r="K29" s="63">
        <f>1-Tabla1324[[#This Row],[Financiero 
(%) 
+B37]]</f>
        <v>-6.3507108686855673</v>
      </c>
      <c r="L29" s="74">
        <f>100 %-Tabla1324[[#This Row],[Física 
(%)
 G=E/C]]</f>
        <v>9.7608748877825446E-3</v>
      </c>
    </row>
    <row r="30" spans="1:12" ht="79.5" customHeight="1" x14ac:dyDescent="0.25">
      <c r="A30" s="49" t="s">
        <v>82</v>
      </c>
      <c r="B30" s="39" t="s">
        <v>154</v>
      </c>
      <c r="C30" s="54">
        <v>171879</v>
      </c>
      <c r="D30" s="55">
        <v>153662706.5</v>
      </c>
      <c r="E30" s="54">
        <v>171879</v>
      </c>
      <c r="F30" s="55">
        <v>153662706.5</v>
      </c>
      <c r="G30" s="54">
        <v>182016</v>
      </c>
      <c r="H30" s="55">
        <v>218037009.38999999</v>
      </c>
      <c r="I30" s="40">
        <f>Tabla1324[[#This Row],[Física 
(E)]]/Tabla1324[[#This Row],[Física
(C)]]</f>
        <v>1.0589775365227865</v>
      </c>
      <c r="J30" s="41">
        <f t="shared" ref="J30:J32" si="0">IF(H30&gt;0,H30/D30,0)</f>
        <v>1.4189325071532564</v>
      </c>
      <c r="K30" s="63">
        <f>1-Tabla1324[[#This Row],[Financiero 
(%) 
+B37]]</f>
        <v>-0.41893250715325636</v>
      </c>
      <c r="L30" s="74">
        <f>100 %-Tabla1324[[#This Row],[Física 
(%)
 G=E/C]]</f>
        <v>-5.8977536522786478E-2</v>
      </c>
    </row>
    <row r="31" spans="1:12" ht="79.5" customHeight="1" x14ac:dyDescent="0.25">
      <c r="A31" s="49" t="s">
        <v>83</v>
      </c>
      <c r="B31" s="42" t="s">
        <v>116</v>
      </c>
      <c r="C31" s="54">
        <v>93661</v>
      </c>
      <c r="D31" s="55">
        <v>2460158667.8500004</v>
      </c>
      <c r="E31" s="54">
        <v>93661</v>
      </c>
      <c r="F31" s="55">
        <v>2460158667.8500004</v>
      </c>
      <c r="G31" s="54">
        <v>87802</v>
      </c>
      <c r="H31" s="55">
        <v>2772392947.9499998</v>
      </c>
      <c r="I31" s="40">
        <f>Tabla1324[[#This Row],[Física 
(E)]]/Tabla1324[[#This Row],[Física
(C)]]</f>
        <v>0.93744461408697322</v>
      </c>
      <c r="J31" s="41">
        <f t="shared" si="0"/>
        <v>1.1269163181140953</v>
      </c>
      <c r="K31" s="63">
        <f>1-Tabla1324[[#This Row],[Financiero 
(%) 
+B37]]</f>
        <v>-0.12691631811409532</v>
      </c>
      <c r="L31" s="74">
        <f>100 %-Tabla1324[[#This Row],[Física 
(%)
 G=E/C]]</f>
        <v>6.2555385913026784E-2</v>
      </c>
    </row>
    <row r="32" spans="1:12" ht="79.5" customHeight="1" x14ac:dyDescent="0.25">
      <c r="A32" s="49" t="s">
        <v>179</v>
      </c>
      <c r="B32" s="42" t="s">
        <v>117</v>
      </c>
      <c r="C32" s="54">
        <v>13097</v>
      </c>
      <c r="D32" s="55">
        <v>31017042.199999999</v>
      </c>
      <c r="E32" s="54">
        <v>13097</v>
      </c>
      <c r="F32" s="55">
        <v>31017042.199999999</v>
      </c>
      <c r="G32" s="54">
        <v>13218</v>
      </c>
      <c r="H32" s="55">
        <v>32022091.09</v>
      </c>
      <c r="I32" s="40">
        <f>Tabla1324[[#This Row],[Física 
(E)]]/Tabla1324[[#This Row],[Física
(C)]]</f>
        <v>1.0092387569672443</v>
      </c>
      <c r="J32" s="41">
        <f t="shared" si="0"/>
        <v>1.0324031183734212</v>
      </c>
      <c r="K32" s="63">
        <f>1-Tabla1324[[#This Row],[Financiero 
(%) 
+B37]]</f>
        <v>-3.2403118373421247E-2</v>
      </c>
      <c r="L32" s="74">
        <f>100 %-Tabla1324[[#This Row],[Física 
(%)
 G=E/C]]</f>
        <v>-9.2387569672442993E-3</v>
      </c>
    </row>
    <row r="33" spans="1:13" ht="15.75" x14ac:dyDescent="0.25">
      <c r="A33" s="85" t="s">
        <v>27</v>
      </c>
      <c r="B33" s="86"/>
      <c r="C33" s="86"/>
      <c r="D33" s="86"/>
      <c r="E33" s="86"/>
      <c r="F33" s="86"/>
      <c r="G33" s="86"/>
      <c r="H33" s="86"/>
      <c r="I33" s="86"/>
      <c r="J33" s="87"/>
    </row>
    <row r="34" spans="1:13" ht="15.75" x14ac:dyDescent="0.25">
      <c r="A34" s="76" t="s">
        <v>28</v>
      </c>
      <c r="B34" s="77"/>
      <c r="C34" s="77"/>
      <c r="D34" s="77"/>
      <c r="E34" s="77"/>
      <c r="F34" s="77"/>
      <c r="G34" s="77"/>
      <c r="H34" s="77"/>
      <c r="I34" s="77"/>
      <c r="J34" s="78"/>
      <c r="M34" s="70">
        <f>+D32-F32</f>
        <v>0</v>
      </c>
    </row>
    <row r="35" spans="1:13" ht="22.7" customHeight="1" x14ac:dyDescent="0.25">
      <c r="A35" s="18" t="s">
        <v>29</v>
      </c>
      <c r="B35" s="136" t="s">
        <v>112</v>
      </c>
      <c r="C35" s="136"/>
      <c r="D35" s="136"/>
      <c r="E35" s="136"/>
      <c r="F35" s="136"/>
      <c r="G35" s="136"/>
      <c r="H35" s="136"/>
      <c r="I35" s="136"/>
      <c r="J35" s="137"/>
    </row>
    <row r="36" spans="1:13" ht="27.75" customHeight="1" x14ac:dyDescent="0.25">
      <c r="A36" s="18" t="s">
        <v>30</v>
      </c>
      <c r="B36" s="136" t="s">
        <v>81</v>
      </c>
      <c r="C36" s="136"/>
      <c r="D36" s="136"/>
      <c r="E36" s="136"/>
      <c r="F36" s="136"/>
      <c r="G36" s="136"/>
      <c r="H36" s="136"/>
      <c r="I36" s="136"/>
      <c r="J36" s="137"/>
    </row>
    <row r="37" spans="1:13" ht="33.75" customHeight="1" x14ac:dyDescent="0.25">
      <c r="A37" s="18" t="s">
        <v>31</v>
      </c>
      <c r="B37" s="81" t="s">
        <v>164</v>
      </c>
      <c r="C37" s="81"/>
      <c r="D37" s="81"/>
      <c r="E37" s="81"/>
      <c r="F37" s="81"/>
      <c r="G37" s="81"/>
      <c r="H37" s="81"/>
      <c r="I37" s="81"/>
      <c r="J37" s="82"/>
    </row>
    <row r="38" spans="1:13" ht="48.75" customHeight="1" x14ac:dyDescent="0.25">
      <c r="A38" s="18" t="s">
        <v>32</v>
      </c>
      <c r="B38" s="81" t="s">
        <v>193</v>
      </c>
      <c r="C38" s="81"/>
      <c r="D38" s="81"/>
      <c r="E38" s="81"/>
      <c r="F38" s="81"/>
      <c r="G38" s="81"/>
      <c r="H38" s="81"/>
      <c r="I38" s="81"/>
      <c r="J38" s="82"/>
    </row>
    <row r="39" spans="1:13" x14ac:dyDescent="0.25">
      <c r="A39" s="18" t="s">
        <v>29</v>
      </c>
      <c r="B39" s="81" t="s">
        <v>113</v>
      </c>
      <c r="C39" s="81"/>
      <c r="D39" s="81"/>
      <c r="E39" s="81"/>
      <c r="F39" s="81"/>
      <c r="G39" s="81"/>
      <c r="H39" s="81"/>
      <c r="I39" s="81"/>
      <c r="J39" s="82"/>
    </row>
    <row r="40" spans="1:13" ht="30.75" customHeight="1" x14ac:dyDescent="0.25">
      <c r="A40" s="18" t="s">
        <v>30</v>
      </c>
      <c r="B40" s="81" t="s">
        <v>82</v>
      </c>
      <c r="C40" s="81"/>
      <c r="D40" s="81"/>
      <c r="E40" s="81"/>
      <c r="F40" s="81"/>
      <c r="G40" s="81"/>
      <c r="H40" s="81"/>
      <c r="I40" s="81"/>
      <c r="J40" s="82"/>
    </row>
    <row r="41" spans="1:13" ht="33" customHeight="1" x14ac:dyDescent="0.25">
      <c r="A41" s="18" t="s">
        <v>31</v>
      </c>
      <c r="B41" s="81" t="s">
        <v>163</v>
      </c>
      <c r="C41" s="81"/>
      <c r="D41" s="81"/>
      <c r="E41" s="81"/>
      <c r="F41" s="81"/>
      <c r="G41" s="81"/>
      <c r="H41" s="81"/>
      <c r="I41" s="81"/>
      <c r="J41" s="82"/>
    </row>
    <row r="42" spans="1:13" ht="66.75" customHeight="1" x14ac:dyDescent="0.25">
      <c r="A42" s="18" t="s">
        <v>32</v>
      </c>
      <c r="B42" s="83" t="s">
        <v>206</v>
      </c>
      <c r="C42" s="83"/>
      <c r="D42" s="83"/>
      <c r="E42" s="83"/>
      <c r="F42" s="83"/>
      <c r="G42" s="83"/>
      <c r="H42" s="83"/>
      <c r="I42" s="83"/>
      <c r="J42" s="84"/>
    </row>
    <row r="43" spans="1:13" x14ac:dyDescent="0.25">
      <c r="A43" s="18" t="s">
        <v>29</v>
      </c>
      <c r="B43" s="83" t="s">
        <v>114</v>
      </c>
      <c r="C43" s="83"/>
      <c r="D43" s="83"/>
      <c r="E43" s="83"/>
      <c r="F43" s="83"/>
      <c r="G43" s="83"/>
      <c r="H43" s="83"/>
      <c r="I43" s="83"/>
      <c r="J43" s="84"/>
    </row>
    <row r="44" spans="1:13" ht="30.75" customHeight="1" x14ac:dyDescent="0.25">
      <c r="A44" s="18" t="s">
        <v>30</v>
      </c>
      <c r="B44" s="83" t="s">
        <v>83</v>
      </c>
      <c r="C44" s="83"/>
      <c r="D44" s="83"/>
      <c r="E44" s="83"/>
      <c r="F44" s="83"/>
      <c r="G44" s="83"/>
      <c r="H44" s="83"/>
      <c r="I44" s="83"/>
      <c r="J44" s="84"/>
    </row>
    <row r="45" spans="1:13" ht="32.25" customHeight="1" x14ac:dyDescent="0.25">
      <c r="A45" s="18" t="s">
        <v>31</v>
      </c>
      <c r="B45" s="83" t="s">
        <v>165</v>
      </c>
      <c r="C45" s="83"/>
      <c r="D45" s="83"/>
      <c r="E45" s="83"/>
      <c r="F45" s="83"/>
      <c r="G45" s="83"/>
      <c r="H45" s="83"/>
      <c r="I45" s="83"/>
      <c r="J45" s="84"/>
    </row>
    <row r="46" spans="1:13" ht="83.25" customHeight="1" x14ac:dyDescent="0.25">
      <c r="A46" s="18" t="s">
        <v>32</v>
      </c>
      <c r="B46" s="134" t="s">
        <v>194</v>
      </c>
      <c r="C46" s="134"/>
      <c r="D46" s="134"/>
      <c r="E46" s="134"/>
      <c r="F46" s="134"/>
      <c r="G46" s="134"/>
      <c r="H46" s="134"/>
      <c r="I46" s="134"/>
      <c r="J46" s="135"/>
    </row>
    <row r="47" spans="1:13" x14ac:dyDescent="0.25">
      <c r="A47" s="18" t="s">
        <v>29</v>
      </c>
      <c r="B47" s="134" t="s">
        <v>178</v>
      </c>
      <c r="C47" s="134"/>
      <c r="D47" s="134"/>
      <c r="E47" s="134"/>
      <c r="F47" s="134"/>
      <c r="G47" s="134"/>
      <c r="H47" s="134"/>
      <c r="I47" s="134"/>
      <c r="J47" s="135"/>
    </row>
    <row r="48" spans="1:13" ht="30" x14ac:dyDescent="0.25">
      <c r="A48" s="18" t="s">
        <v>30</v>
      </c>
      <c r="B48" s="134" t="s">
        <v>179</v>
      </c>
      <c r="C48" s="134"/>
      <c r="D48" s="134"/>
      <c r="E48" s="134"/>
      <c r="F48" s="134"/>
      <c r="G48" s="134"/>
      <c r="H48" s="134"/>
      <c r="I48" s="134"/>
      <c r="J48" s="135"/>
    </row>
    <row r="49" spans="1:10" ht="33.75" customHeight="1" x14ac:dyDescent="0.25">
      <c r="A49" s="18" t="s">
        <v>31</v>
      </c>
      <c r="B49" s="83" t="s">
        <v>166</v>
      </c>
      <c r="C49" s="83"/>
      <c r="D49" s="83"/>
      <c r="E49" s="83"/>
      <c r="F49" s="83"/>
      <c r="G49" s="83"/>
      <c r="H49" s="83"/>
      <c r="I49" s="83"/>
      <c r="J49" s="84"/>
    </row>
    <row r="50" spans="1:10" ht="30" x14ac:dyDescent="0.25">
      <c r="A50" s="18" t="s">
        <v>32</v>
      </c>
      <c r="B50" s="134" t="s">
        <v>191</v>
      </c>
      <c r="C50" s="134"/>
      <c r="D50" s="134"/>
      <c r="E50" s="134"/>
      <c r="F50" s="134"/>
      <c r="G50" s="134"/>
      <c r="H50" s="134"/>
      <c r="I50" s="134"/>
      <c r="J50" s="135"/>
    </row>
    <row r="51" spans="1:10" ht="15.75" x14ac:dyDescent="0.25">
      <c r="A51" s="85" t="s">
        <v>33</v>
      </c>
      <c r="B51" s="86"/>
      <c r="C51" s="86"/>
      <c r="D51" s="86"/>
      <c r="E51" s="86"/>
      <c r="F51" s="86"/>
      <c r="G51" s="86"/>
      <c r="H51" s="86"/>
      <c r="I51" s="86"/>
      <c r="J51" s="87"/>
    </row>
    <row r="52" spans="1:10" ht="15.75" x14ac:dyDescent="0.25">
      <c r="A52" s="88" t="s">
        <v>34</v>
      </c>
      <c r="B52" s="89"/>
      <c r="C52" s="89"/>
      <c r="D52" s="89"/>
      <c r="E52" s="89"/>
      <c r="F52" s="89"/>
      <c r="G52" s="89"/>
      <c r="H52" s="89"/>
      <c r="I52" s="89"/>
      <c r="J52" s="90"/>
    </row>
    <row r="53" spans="1:10" x14ac:dyDescent="0.25">
      <c r="A53" s="91" t="s">
        <v>40</v>
      </c>
      <c r="B53" s="92"/>
      <c r="C53" s="92"/>
      <c r="D53" s="92"/>
      <c r="E53" s="92"/>
      <c r="F53" s="92"/>
      <c r="G53" s="92"/>
      <c r="H53" s="92"/>
      <c r="I53" s="92"/>
      <c r="J53" s="93"/>
    </row>
    <row r="54" spans="1:10" ht="144.75" customHeight="1" x14ac:dyDescent="0.25">
      <c r="A54" s="96" t="s">
        <v>183</v>
      </c>
      <c r="B54" s="96"/>
      <c r="C54" s="96"/>
      <c r="D54" s="96"/>
      <c r="E54" s="96"/>
      <c r="F54" s="96"/>
      <c r="G54" s="96"/>
      <c r="H54" s="96"/>
      <c r="I54" s="96"/>
      <c r="J54" s="96"/>
    </row>
    <row r="55" spans="1:10" x14ac:dyDescent="0.25">
      <c r="A55" s="94"/>
      <c r="B55" s="94"/>
      <c r="C55" s="94"/>
      <c r="D55" s="94"/>
      <c r="E55" s="94"/>
      <c r="F55" s="94"/>
      <c r="G55" s="94"/>
      <c r="H55" s="94"/>
      <c r="I55" s="94"/>
      <c r="J55" s="94"/>
    </row>
    <row r="56" spans="1:10" x14ac:dyDescent="0.25">
      <c r="G56" s="95"/>
      <c r="H56" s="95"/>
      <c r="I56" s="95"/>
      <c r="J56" s="95"/>
    </row>
    <row r="57" spans="1:10" x14ac:dyDescent="0.25">
      <c r="A57" s="24" t="s">
        <v>48</v>
      </c>
      <c r="B57" s="27">
        <f>+A25</f>
        <v>40548505246</v>
      </c>
      <c r="G57" s="75"/>
      <c r="H57" s="75"/>
      <c r="I57" s="75"/>
      <c r="J57" s="75"/>
    </row>
    <row r="58" spans="1:10" x14ac:dyDescent="0.25">
      <c r="A58" s="24" t="s">
        <v>49</v>
      </c>
      <c r="B58" s="27">
        <f>+C25</f>
        <v>40262806325.129997</v>
      </c>
      <c r="G58" s="75"/>
      <c r="H58" s="75"/>
      <c r="I58" s="75"/>
      <c r="J58" s="75"/>
    </row>
    <row r="59" spans="1:10" x14ac:dyDescent="0.25">
      <c r="A59" s="24" t="s">
        <v>50</v>
      </c>
      <c r="B59" s="27">
        <f>+F25</f>
        <v>39953297896.959999</v>
      </c>
    </row>
  </sheetData>
  <mergeCells count="64">
    <mergeCell ref="B38:J38"/>
    <mergeCell ref="A54:J54"/>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C27:D27"/>
    <mergeCell ref="A13:J13"/>
    <mergeCell ref="C14:J14"/>
    <mergeCell ref="C15:J15"/>
    <mergeCell ref="C16:J16"/>
    <mergeCell ref="A17:J17"/>
    <mergeCell ref="B39:J39"/>
    <mergeCell ref="B18:J18"/>
    <mergeCell ref="B19:J19"/>
    <mergeCell ref="B20:J20"/>
    <mergeCell ref="B21:J21"/>
    <mergeCell ref="A33:J33"/>
    <mergeCell ref="A23:J23"/>
    <mergeCell ref="A24:B24"/>
    <mergeCell ref="C24:E24"/>
    <mergeCell ref="F24:H24"/>
    <mergeCell ref="I24:J24"/>
    <mergeCell ref="A25:B25"/>
    <mergeCell ref="C25:E25"/>
    <mergeCell ref="F25:H25"/>
    <mergeCell ref="I25:J25"/>
    <mergeCell ref="A26:J26"/>
    <mergeCell ref="B50:J50"/>
    <mergeCell ref="E27:F27"/>
    <mergeCell ref="G27:H27"/>
    <mergeCell ref="I27:J27"/>
    <mergeCell ref="G58:J58"/>
    <mergeCell ref="A34:J34"/>
    <mergeCell ref="A51:J51"/>
    <mergeCell ref="A52:J52"/>
    <mergeCell ref="A53:J53"/>
    <mergeCell ref="A55:J55"/>
    <mergeCell ref="G56:J56"/>
    <mergeCell ref="G57:J57"/>
    <mergeCell ref="B35:J35"/>
    <mergeCell ref="B36:J36"/>
    <mergeCell ref="B37:J37"/>
    <mergeCell ref="B49:J49"/>
    <mergeCell ref="B40:J40"/>
    <mergeCell ref="B41:J41"/>
    <mergeCell ref="B42:J42"/>
    <mergeCell ref="B48:J48"/>
    <mergeCell ref="B43:J43"/>
    <mergeCell ref="B44:J44"/>
    <mergeCell ref="B45:J45"/>
    <mergeCell ref="B46:J46"/>
    <mergeCell ref="B47:J47"/>
  </mergeCells>
  <phoneticPr fontId="33" type="noConversion"/>
  <dataValidations count="15">
    <dataValidation allowBlank="1" sqref="A8" xr:uid="{00000000-0002-0000-0200-000000000000}"/>
    <dataValidation allowBlank="1" showInputMessage="1" prompt="Nombre del capítulo" sqref="B8:J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5:B36" xr:uid="{00000000-0002-0000-0200-000003000000}"/>
    <dataValidation allowBlank="1" showInputMessage="1" showErrorMessage="1" prompt="¿En qué consiste el producto? su objetivo" sqref="C36:J36" xr:uid="{00000000-0002-0000-0200-000004000000}"/>
    <dataValidation allowBlank="1" showInputMessage="1" showErrorMessage="1" prompt="Oportunidades de mejora identificadas" sqref="B53:J53 A53:A54" xr:uid="{00000000-0002-0000-0200-000006000000}"/>
    <dataValidation allowBlank="1" showInputMessage="1" showErrorMessage="1" prompt="Presupuesto del programa" sqref="A25:C25 F25" xr:uid="{8C20089C-3FD6-4FEE-9F66-0DDE87FC4E21}"/>
    <dataValidation allowBlank="1" showInputMessage="1" showErrorMessage="1" prompt="¿En qué consiste el programa?" sqref="B19:J19" xr:uid="{00000000-0002-0000-0200-000008000000}"/>
    <dataValidation allowBlank="1" showInputMessage="1" showErrorMessage="1" prompt="Monto presupuestado para el producto" sqref="B57:B58 F28:F32 D28:D32" xr:uid="{00000000-0002-0000-0200-000009000000}"/>
    <dataValidation allowBlank="1" showInputMessage="1" showErrorMessage="1" prompt="Nombre de cada producto" sqref="A28:A32" xr:uid="{00000000-0002-0000-0200-00000A000000}"/>
    <dataValidation allowBlank="1" showInputMessage="1" showErrorMessage="1" prompt="Nombre del indicador" sqref="B28:B32" xr:uid="{00000000-0002-0000-0200-00000B000000}"/>
    <dataValidation allowBlank="1" showInputMessage="1" showErrorMessage="1" prompt="Meta anual del indicador" sqref="E28 C28" xr:uid="{00000000-0002-0000-0200-00000C000000}"/>
    <dataValidation allowBlank="1" showInputMessage="1" showErrorMessage="1" prompt="Meta alcanzada en el trimestre" sqref="G28" xr:uid="{00000000-0002-0000-0200-00000D000000}"/>
    <dataValidation allowBlank="1" showInputMessage="1" showErrorMessage="1" prompt="Monto ejecutado en el trimestre" sqref="H28:H32" xr:uid="{00000000-0002-0000-0200-00000E000000}"/>
    <dataValidation allowBlank="1" showInputMessage="1" showErrorMessage="1" prompt="De existir desvío, explicar razones." sqref="B37:J50" xr:uid="{00000000-0002-0000-0200-00000F000000}"/>
  </dataValidations>
  <pageMargins left="0.7" right="0.7" top="0.75" bottom="0.75" header="0.3" footer="0.3"/>
  <pageSetup scale="60" orientation="portrait" r:id="rId1"/>
  <ignoredErrors>
    <ignoredError sqref="J29 J31:J32 J30" unlockedFormula="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view="pageBreakPreview" topLeftCell="A39" zoomScaleNormal="100" zoomScaleSheetLayoutView="100" workbookViewId="0">
      <selection activeCell="B50" sqref="B50:J50"/>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8" style="8" customWidth="1"/>
    <col min="12" max="12" width="11.42578125" style="72"/>
  </cols>
  <sheetData>
    <row r="1" spans="1:11" ht="21.75" customHeight="1" thickBot="1" x14ac:dyDescent="0.3">
      <c r="A1" s="19"/>
      <c r="B1" s="118" t="s">
        <v>159</v>
      </c>
      <c r="C1" s="119"/>
      <c r="D1" s="119"/>
      <c r="E1" s="119"/>
      <c r="F1" s="119"/>
      <c r="G1" s="119"/>
      <c r="H1" s="119"/>
      <c r="I1" s="119"/>
      <c r="J1" s="120"/>
      <c r="K1" s="1"/>
    </row>
    <row r="2" spans="1:11" ht="21.75" thickBot="1" x14ac:dyDescent="0.3">
      <c r="A2" s="20"/>
      <c r="B2" s="121" t="s">
        <v>0</v>
      </c>
      <c r="C2" s="122"/>
      <c r="D2" s="121" t="s">
        <v>1</v>
      </c>
      <c r="E2" s="122"/>
      <c r="F2" s="122"/>
      <c r="G2" s="122"/>
      <c r="H2" s="123"/>
      <c r="I2" s="2" t="s">
        <v>2</v>
      </c>
      <c r="J2" s="3" t="s">
        <v>3</v>
      </c>
      <c r="K2" s="1"/>
    </row>
    <row r="3" spans="1:11" ht="21.75" thickBot="1" x14ac:dyDescent="0.3">
      <c r="A3" s="21"/>
      <c r="B3" s="124" t="s">
        <v>4</v>
      </c>
      <c r="C3" s="125"/>
      <c r="D3" s="124"/>
      <c r="E3" s="125"/>
      <c r="F3" s="125"/>
      <c r="G3" s="125"/>
      <c r="H3" s="126"/>
      <c r="I3" s="4"/>
      <c r="J3" s="5"/>
      <c r="K3" s="1"/>
    </row>
    <row r="4" spans="1:11" x14ac:dyDescent="0.25">
      <c r="A4" s="127"/>
      <c r="B4" s="128"/>
      <c r="C4" s="128"/>
      <c r="D4" s="129"/>
      <c r="E4" s="129"/>
      <c r="F4" s="129"/>
      <c r="G4" s="129"/>
      <c r="H4" s="129"/>
      <c r="I4" s="128"/>
      <c r="J4" s="130"/>
      <c r="K4" s="1"/>
    </row>
    <row r="5" spans="1:11" ht="3" customHeight="1" x14ac:dyDescent="0.25">
      <c r="A5" s="131"/>
      <c r="B5" s="132"/>
      <c r="C5" s="132"/>
      <c r="D5" s="132"/>
      <c r="E5" s="132"/>
      <c r="F5" s="132"/>
      <c r="G5" s="132"/>
      <c r="H5" s="132"/>
      <c r="I5" s="132"/>
      <c r="J5" s="133"/>
      <c r="K5" s="1"/>
    </row>
    <row r="6" spans="1:11" ht="15.75" x14ac:dyDescent="0.25">
      <c r="A6" s="85" t="s">
        <v>152</v>
      </c>
      <c r="B6" s="86"/>
      <c r="C6" s="86"/>
      <c r="D6" s="86"/>
      <c r="E6" s="86"/>
      <c r="F6" s="86"/>
      <c r="G6" s="86"/>
      <c r="H6" s="86"/>
      <c r="I6" s="86"/>
      <c r="J6" s="87"/>
      <c r="K6" s="1"/>
    </row>
    <row r="7" spans="1:11" ht="15.75" x14ac:dyDescent="0.25">
      <c r="A7" s="76" t="s">
        <v>5</v>
      </c>
      <c r="B7" s="77"/>
      <c r="C7" s="77"/>
      <c r="D7" s="77"/>
      <c r="E7" s="77"/>
      <c r="F7" s="77"/>
      <c r="G7" s="77"/>
      <c r="H7" s="77"/>
      <c r="I7" s="77"/>
      <c r="J7" s="78"/>
      <c r="K7" s="1"/>
    </row>
    <row r="8" spans="1:11" x14ac:dyDescent="0.25">
      <c r="A8" s="6" t="s">
        <v>6</v>
      </c>
      <c r="B8" s="115" t="s">
        <v>51</v>
      </c>
      <c r="C8" s="116"/>
      <c r="D8" s="116"/>
      <c r="E8" s="116"/>
      <c r="F8" s="116"/>
      <c r="G8" s="116"/>
      <c r="H8" s="116"/>
      <c r="I8" s="116"/>
      <c r="J8" s="117"/>
      <c r="K8" s="1"/>
    </row>
    <row r="9" spans="1:11" x14ac:dyDescent="0.25">
      <c r="A9" s="22" t="s">
        <v>35</v>
      </c>
      <c r="B9" s="115" t="s">
        <v>57</v>
      </c>
      <c r="C9" s="116"/>
      <c r="D9" s="116"/>
      <c r="E9" s="116"/>
      <c r="F9" s="116"/>
      <c r="G9" s="116"/>
      <c r="H9" s="116"/>
      <c r="I9" s="116"/>
      <c r="J9" s="117"/>
      <c r="K9" s="1"/>
    </row>
    <row r="10" spans="1:11" x14ac:dyDescent="0.25">
      <c r="A10" s="22" t="s">
        <v>36</v>
      </c>
      <c r="B10" s="115" t="s">
        <v>52</v>
      </c>
      <c r="C10" s="116"/>
      <c r="D10" s="116"/>
      <c r="E10" s="116"/>
      <c r="F10" s="116"/>
      <c r="G10" s="116"/>
      <c r="H10" s="116"/>
      <c r="I10" s="116"/>
      <c r="J10" s="117"/>
      <c r="K10" s="1"/>
    </row>
    <row r="11" spans="1:11" ht="52.5" customHeight="1" x14ac:dyDescent="0.25">
      <c r="A11" s="6" t="s">
        <v>7</v>
      </c>
      <c r="B11" s="112" t="s">
        <v>53</v>
      </c>
      <c r="C11" s="96"/>
      <c r="D11" s="96"/>
      <c r="E11" s="96"/>
      <c r="F11" s="96"/>
      <c r="G11" s="96"/>
      <c r="H11" s="96"/>
      <c r="I11" s="96"/>
      <c r="J11" s="113"/>
    </row>
    <row r="12" spans="1:11" ht="42.75" customHeight="1" x14ac:dyDescent="0.25">
      <c r="A12" s="6" t="s">
        <v>8</v>
      </c>
      <c r="B12" s="112" t="s">
        <v>54</v>
      </c>
      <c r="C12" s="96"/>
      <c r="D12" s="96"/>
      <c r="E12" s="96"/>
      <c r="F12" s="96"/>
      <c r="G12" s="96"/>
      <c r="H12" s="96"/>
      <c r="I12" s="96"/>
      <c r="J12" s="113"/>
    </row>
    <row r="13" spans="1:11" ht="15.75" x14ac:dyDescent="0.25">
      <c r="A13" s="85" t="s">
        <v>9</v>
      </c>
      <c r="B13" s="86"/>
      <c r="C13" s="86"/>
      <c r="D13" s="86"/>
      <c r="E13" s="86"/>
      <c r="F13" s="86"/>
      <c r="G13" s="86"/>
      <c r="H13" s="86"/>
      <c r="I13" s="86"/>
      <c r="J13" s="87"/>
    </row>
    <row r="14" spans="1:11" x14ac:dyDescent="0.25">
      <c r="A14" s="6" t="s">
        <v>10</v>
      </c>
      <c r="B14" s="23">
        <v>2</v>
      </c>
      <c r="C14" s="114" t="s">
        <v>55</v>
      </c>
      <c r="D14" s="114"/>
      <c r="E14" s="114"/>
      <c r="F14" s="114"/>
      <c r="G14" s="114"/>
      <c r="H14" s="114"/>
      <c r="I14" s="114"/>
      <c r="J14" s="114"/>
    </row>
    <row r="15" spans="1:11" x14ac:dyDescent="0.25">
      <c r="A15" s="6" t="s">
        <v>11</v>
      </c>
      <c r="B15" s="9">
        <v>2.1</v>
      </c>
      <c r="C15" s="114" t="s">
        <v>56</v>
      </c>
      <c r="D15" s="114"/>
      <c r="E15" s="114"/>
      <c r="F15" s="114"/>
      <c r="G15" s="114"/>
      <c r="H15" s="114"/>
      <c r="I15" s="114"/>
      <c r="J15" s="114"/>
    </row>
    <row r="16" spans="1:11" ht="41.25" customHeight="1" x14ac:dyDescent="0.25">
      <c r="A16" s="6" t="s">
        <v>12</v>
      </c>
      <c r="B16" s="10" t="s">
        <v>58</v>
      </c>
      <c r="C16" s="114" t="s">
        <v>140</v>
      </c>
      <c r="D16" s="114"/>
      <c r="E16" s="114"/>
      <c r="F16" s="114"/>
      <c r="G16" s="114"/>
      <c r="H16" s="114"/>
      <c r="I16" s="114"/>
      <c r="J16" s="114"/>
    </row>
    <row r="17" spans="1:12" ht="15.75" x14ac:dyDescent="0.25">
      <c r="A17" s="85" t="s">
        <v>13</v>
      </c>
      <c r="B17" s="86"/>
      <c r="C17" s="86"/>
      <c r="D17" s="86"/>
      <c r="E17" s="86"/>
      <c r="F17" s="86"/>
      <c r="G17" s="86"/>
      <c r="H17" s="86"/>
      <c r="I17" s="86"/>
      <c r="J17" s="87"/>
    </row>
    <row r="18" spans="1:12" x14ac:dyDescent="0.25">
      <c r="A18" s="6" t="s">
        <v>14</v>
      </c>
      <c r="B18" s="79" t="s">
        <v>75</v>
      </c>
      <c r="C18" s="79"/>
      <c r="D18" s="79"/>
      <c r="E18" s="79"/>
      <c r="F18" s="79"/>
      <c r="G18" s="79"/>
      <c r="H18" s="79"/>
      <c r="I18" s="79"/>
      <c r="J18" s="80"/>
    </row>
    <row r="19" spans="1:12" ht="105.75" customHeight="1" x14ac:dyDescent="0.25">
      <c r="A19" s="11" t="s">
        <v>15</v>
      </c>
      <c r="B19" s="81" t="s">
        <v>153</v>
      </c>
      <c r="C19" s="81"/>
      <c r="D19" s="81"/>
      <c r="E19" s="81"/>
      <c r="F19" s="81"/>
      <c r="G19" s="81"/>
      <c r="H19" s="81"/>
      <c r="I19" s="81"/>
      <c r="J19" s="82"/>
    </row>
    <row r="20" spans="1:12" x14ac:dyDescent="0.25">
      <c r="A20" s="11" t="s">
        <v>16</v>
      </c>
      <c r="B20" s="81" t="s">
        <v>76</v>
      </c>
      <c r="C20" s="81"/>
      <c r="D20" s="81"/>
      <c r="E20" s="81"/>
      <c r="F20" s="81"/>
      <c r="G20" s="81"/>
      <c r="H20" s="81"/>
      <c r="I20" s="81"/>
      <c r="J20" s="82"/>
    </row>
    <row r="21" spans="1:12" x14ac:dyDescent="0.25">
      <c r="A21" s="11" t="s">
        <v>37</v>
      </c>
      <c r="B21" s="81" t="s">
        <v>79</v>
      </c>
      <c r="C21" s="81"/>
      <c r="D21" s="81"/>
      <c r="E21" s="81"/>
      <c r="F21" s="81"/>
      <c r="G21" s="81"/>
      <c r="H21" s="81"/>
      <c r="I21" s="81"/>
      <c r="J21" s="82"/>
      <c r="K21" s="1"/>
    </row>
    <row r="22" spans="1:12" ht="15.75" x14ac:dyDescent="0.25">
      <c r="A22" s="85" t="s">
        <v>17</v>
      </c>
      <c r="B22" s="86"/>
      <c r="C22" s="86"/>
      <c r="D22" s="86"/>
      <c r="E22" s="86"/>
      <c r="F22" s="86"/>
      <c r="G22" s="86"/>
      <c r="H22" s="86"/>
      <c r="I22" s="86"/>
      <c r="J22" s="87"/>
    </row>
    <row r="23" spans="1:12" ht="15.75" x14ac:dyDescent="0.25">
      <c r="A23" s="76" t="s">
        <v>18</v>
      </c>
      <c r="B23" s="77"/>
      <c r="C23" s="77"/>
      <c r="D23" s="77"/>
      <c r="E23" s="77"/>
      <c r="F23" s="77"/>
      <c r="G23" s="77"/>
      <c r="H23" s="77"/>
      <c r="I23" s="77"/>
      <c r="J23" s="78"/>
      <c r="K23" s="1"/>
    </row>
    <row r="24" spans="1:12" ht="15" customHeight="1" x14ac:dyDescent="0.25">
      <c r="A24" s="97" t="s">
        <v>19</v>
      </c>
      <c r="B24" s="98"/>
      <c r="C24" s="99" t="s">
        <v>20</v>
      </c>
      <c r="D24" s="100"/>
      <c r="E24" s="100"/>
      <c r="F24" s="100" t="s">
        <v>21</v>
      </c>
      <c r="G24" s="100"/>
      <c r="H24" s="98"/>
      <c r="I24" s="99" t="s">
        <v>22</v>
      </c>
      <c r="J24" s="101"/>
    </row>
    <row r="25" spans="1:12" x14ac:dyDescent="0.25">
      <c r="A25" s="102">
        <v>6973426529</v>
      </c>
      <c r="B25" s="103"/>
      <c r="C25" s="104">
        <v>5644790289.9099998</v>
      </c>
      <c r="D25" s="105"/>
      <c r="E25" s="106"/>
      <c r="F25" s="104">
        <v>5553701776.7399998</v>
      </c>
      <c r="G25" s="105"/>
      <c r="H25" s="106"/>
      <c r="I25" s="107">
        <f>+F25/A25</f>
        <v>0.79640930518793451</v>
      </c>
      <c r="J25" s="108"/>
    </row>
    <row r="26" spans="1:12" ht="15.75" x14ac:dyDescent="0.25">
      <c r="A26" s="76" t="s">
        <v>23</v>
      </c>
      <c r="B26" s="77"/>
      <c r="C26" s="77"/>
      <c r="D26" s="77"/>
      <c r="E26" s="77"/>
      <c r="F26" s="77"/>
      <c r="G26" s="77"/>
      <c r="H26" s="77"/>
      <c r="I26" s="77"/>
      <c r="J26" s="78"/>
      <c r="K26" s="1"/>
    </row>
    <row r="27" spans="1:12" ht="15" customHeight="1" x14ac:dyDescent="0.25">
      <c r="A27" s="7"/>
      <c r="B27"/>
      <c r="C27" s="109" t="s">
        <v>156</v>
      </c>
      <c r="D27" s="110"/>
      <c r="E27" s="109" t="s">
        <v>157</v>
      </c>
      <c r="F27" s="110"/>
      <c r="G27" s="109" t="s">
        <v>158</v>
      </c>
      <c r="H27" s="109"/>
      <c r="I27" s="109" t="s">
        <v>24</v>
      </c>
      <c r="J27" s="111"/>
    </row>
    <row r="28" spans="1:12" ht="38.25" x14ac:dyDescent="0.25">
      <c r="A28" s="36" t="s">
        <v>25</v>
      </c>
      <c r="B28" s="37" t="s">
        <v>26</v>
      </c>
      <c r="C28" s="37" t="s">
        <v>38</v>
      </c>
      <c r="D28" s="37" t="s">
        <v>39</v>
      </c>
      <c r="E28" s="37" t="s">
        <v>42</v>
      </c>
      <c r="F28" s="37" t="s">
        <v>43</v>
      </c>
      <c r="G28" s="37" t="s">
        <v>44</v>
      </c>
      <c r="H28" s="37" t="s">
        <v>45</v>
      </c>
      <c r="I28" s="37" t="s">
        <v>46</v>
      </c>
      <c r="J28" s="38" t="s">
        <v>47</v>
      </c>
      <c r="K28" s="48" t="s">
        <v>150</v>
      </c>
      <c r="L28" s="73" t="s">
        <v>189</v>
      </c>
    </row>
    <row r="29" spans="1:12" ht="48" x14ac:dyDescent="0.25">
      <c r="A29" s="49" t="s">
        <v>85</v>
      </c>
      <c r="B29" s="39" t="s">
        <v>119</v>
      </c>
      <c r="C29" s="54">
        <v>76540</v>
      </c>
      <c r="D29" s="55">
        <v>499851028.92000008</v>
      </c>
      <c r="E29" s="54">
        <v>76540</v>
      </c>
      <c r="F29" s="55">
        <v>499851028.92000008</v>
      </c>
      <c r="G29" s="54">
        <v>76195</v>
      </c>
      <c r="H29" s="55">
        <v>362329291.26999998</v>
      </c>
      <c r="I29" s="40">
        <f>Tabla13245[[#This Row],[Física 
(E)]]/Tabla13245[[#This Row],[Física
(C)]]</f>
        <v>0.99549255291350924</v>
      </c>
      <c r="J29" s="41">
        <f>IF(H29&gt;0,H29/D29,0)</f>
        <v>0.72487455323011829</v>
      </c>
      <c r="K29" s="64">
        <f>1-Tabla13245[[#This Row],[Financiero 
(%) 
H=F/D]]</f>
        <v>0.27512544676988171</v>
      </c>
      <c r="L29" s="74">
        <f>100%-Tabla13245[[#This Row],[Física 
(%)
 G=E/C]]</f>
        <v>4.5074470864907568E-3</v>
      </c>
    </row>
    <row r="30" spans="1:12" ht="48" x14ac:dyDescent="0.25">
      <c r="A30" s="49" t="s">
        <v>86</v>
      </c>
      <c r="B30" s="43" t="s">
        <v>120</v>
      </c>
      <c r="C30" s="54">
        <v>140000</v>
      </c>
      <c r="D30" s="55">
        <v>794857587.08000004</v>
      </c>
      <c r="E30" s="54">
        <v>140000</v>
      </c>
      <c r="F30" s="55">
        <v>794857587.08000004</v>
      </c>
      <c r="G30" s="54">
        <v>122197</v>
      </c>
      <c r="H30" s="55">
        <v>837388217.46000004</v>
      </c>
      <c r="I30" s="40">
        <f>Tabla13245[[#This Row],[Física 
(E)]]/Tabla13245[[#This Row],[Física
(C)]]</f>
        <v>0.87283571428571427</v>
      </c>
      <c r="J30" s="41">
        <f t="shared" ref="J30:J32" si="0">IF(H30&gt;0,H30/D30,0)</f>
        <v>1.0535072333350193</v>
      </c>
      <c r="K30" s="64">
        <f>1-Tabla13245[[#This Row],[Financiero 
(%) 
H=F/D]]</f>
        <v>-5.3507233335019277E-2</v>
      </c>
      <c r="L30" s="74">
        <f>100%-Tabla13245[[#This Row],[Física 
(%)
 G=E/C]]</f>
        <v>0.12716428571428573</v>
      </c>
    </row>
    <row r="31" spans="1:12" ht="48" x14ac:dyDescent="0.25">
      <c r="A31" s="49" t="s">
        <v>87</v>
      </c>
      <c r="B31" s="43" t="s">
        <v>121</v>
      </c>
      <c r="C31" s="54">
        <v>26000</v>
      </c>
      <c r="D31" s="55">
        <v>127014714.78</v>
      </c>
      <c r="E31" s="54">
        <v>26000</v>
      </c>
      <c r="F31" s="55">
        <v>127014714.78</v>
      </c>
      <c r="G31" s="54">
        <v>28139</v>
      </c>
      <c r="H31" s="55">
        <v>131984718.7</v>
      </c>
      <c r="I31" s="40">
        <f>Tabla13245[[#This Row],[Física 
(E)]]/Tabla13245[[#This Row],[Física
(C)]]</f>
        <v>1.0822692307692308</v>
      </c>
      <c r="J31" s="41">
        <f t="shared" si="0"/>
        <v>1.0391293554341987</v>
      </c>
      <c r="K31" s="64">
        <f>1-Tabla13245[[#This Row],[Financiero 
(%) 
H=F/D]]</f>
        <v>-3.9129355434198709E-2</v>
      </c>
      <c r="L31" s="74">
        <f>100%-Tabla13245[[#This Row],[Física 
(%)
 G=E/C]]</f>
        <v>-8.2269230769230761E-2</v>
      </c>
    </row>
    <row r="32" spans="1:12" ht="48" x14ac:dyDescent="0.25">
      <c r="A32" s="49" t="s">
        <v>84</v>
      </c>
      <c r="B32" s="43" t="s">
        <v>118</v>
      </c>
      <c r="C32" s="54">
        <v>2000</v>
      </c>
      <c r="D32" s="55">
        <v>280654250.56999999</v>
      </c>
      <c r="E32" s="54">
        <v>2000</v>
      </c>
      <c r="F32" s="55">
        <v>280654250.56999999</v>
      </c>
      <c r="G32" s="54">
        <v>2026</v>
      </c>
      <c r="H32" s="55">
        <v>961710061.75</v>
      </c>
      <c r="I32" s="40">
        <f>Tabla13245[[#This Row],[Física 
(E)]]/Tabla13245[[#This Row],[Física
(C)]]</f>
        <v>1.0129999999999999</v>
      </c>
      <c r="J32" s="41">
        <f t="shared" si="0"/>
        <v>3.4266719987201228</v>
      </c>
      <c r="K32" s="65">
        <f>1-Tabla13245[[#This Row],[Financiero 
(%) 
H=F/D]]</f>
        <v>-2.4266719987201228</v>
      </c>
      <c r="L32" s="74">
        <f>100%-Tabla13245[[#This Row],[Física 
(%)
 G=E/C]]</f>
        <v>-1.2999999999999901E-2</v>
      </c>
    </row>
    <row r="33" spans="1:11" ht="15.75" x14ac:dyDescent="0.25">
      <c r="A33" s="85" t="s">
        <v>27</v>
      </c>
      <c r="B33" s="86"/>
      <c r="C33" s="86"/>
      <c r="D33" s="86"/>
      <c r="E33" s="86"/>
      <c r="F33" s="86"/>
      <c r="G33" s="86"/>
      <c r="H33" s="86"/>
      <c r="I33" s="86"/>
      <c r="J33" s="87"/>
    </row>
    <row r="34" spans="1:11" ht="15.75" x14ac:dyDescent="0.25">
      <c r="A34" s="76" t="s">
        <v>28</v>
      </c>
      <c r="B34" s="77"/>
      <c r="C34" s="77"/>
      <c r="D34" s="77"/>
      <c r="E34" s="77"/>
      <c r="F34" s="77"/>
      <c r="G34" s="77"/>
      <c r="H34" s="77"/>
      <c r="I34" s="77"/>
      <c r="J34" s="78"/>
    </row>
    <row r="35" spans="1:11" x14ac:dyDescent="0.25">
      <c r="A35" s="18" t="s">
        <v>29</v>
      </c>
      <c r="B35" s="136" t="s">
        <v>122</v>
      </c>
      <c r="C35" s="136"/>
      <c r="D35" s="136"/>
      <c r="E35" s="136"/>
      <c r="F35" s="136"/>
      <c r="G35" s="136"/>
      <c r="H35" s="136"/>
      <c r="I35" s="136"/>
      <c r="J35" s="137"/>
    </row>
    <row r="36" spans="1:11" ht="30" x14ac:dyDescent="0.25">
      <c r="A36" s="18" t="s">
        <v>30</v>
      </c>
      <c r="B36" s="141" t="s">
        <v>85</v>
      </c>
      <c r="C36" s="141"/>
      <c r="D36" s="141"/>
      <c r="E36" s="141"/>
      <c r="F36" s="141"/>
      <c r="G36" s="141"/>
      <c r="H36" s="141"/>
      <c r="I36" s="141"/>
      <c r="J36" s="142"/>
    </row>
    <row r="37" spans="1:11" x14ac:dyDescent="0.25">
      <c r="A37" s="18" t="s">
        <v>31</v>
      </c>
      <c r="B37" s="81" t="s">
        <v>167</v>
      </c>
      <c r="C37" s="81"/>
      <c r="D37" s="81"/>
      <c r="E37" s="81"/>
      <c r="F37" s="81"/>
      <c r="G37" s="81"/>
      <c r="H37" s="81"/>
      <c r="I37" s="81"/>
      <c r="J37" s="82"/>
      <c r="K37" s="1"/>
    </row>
    <row r="38" spans="1:11" ht="108.75" customHeight="1" x14ac:dyDescent="0.25">
      <c r="A38" s="18" t="s">
        <v>32</v>
      </c>
      <c r="B38" s="83" t="s">
        <v>197</v>
      </c>
      <c r="C38" s="83"/>
      <c r="D38" s="83"/>
      <c r="E38" s="83"/>
      <c r="F38" s="83"/>
      <c r="G38" s="83"/>
      <c r="H38" s="83"/>
      <c r="I38" s="83"/>
      <c r="J38" s="84"/>
    </row>
    <row r="39" spans="1:11" x14ac:dyDescent="0.25">
      <c r="A39" s="18" t="s">
        <v>29</v>
      </c>
      <c r="B39" s="141" t="s">
        <v>123</v>
      </c>
      <c r="C39" s="141"/>
      <c r="D39" s="141"/>
      <c r="E39" s="141"/>
      <c r="F39" s="141"/>
      <c r="G39" s="141"/>
      <c r="H39" s="141"/>
      <c r="I39" s="141"/>
      <c r="J39" s="142"/>
    </row>
    <row r="40" spans="1:11" ht="27.75" customHeight="1" x14ac:dyDescent="0.25">
      <c r="A40" s="18" t="s">
        <v>30</v>
      </c>
      <c r="B40" s="141" t="s">
        <v>86</v>
      </c>
      <c r="C40" s="141"/>
      <c r="D40" s="141"/>
      <c r="E40" s="141"/>
      <c r="F40" s="141"/>
      <c r="G40" s="141"/>
      <c r="H40" s="141"/>
      <c r="I40" s="141"/>
      <c r="J40" s="142"/>
    </row>
    <row r="41" spans="1:11" x14ac:dyDescent="0.25">
      <c r="A41" s="18" t="s">
        <v>31</v>
      </c>
      <c r="B41" s="81" t="s">
        <v>168</v>
      </c>
      <c r="C41" s="81"/>
      <c r="D41" s="81"/>
      <c r="E41" s="81"/>
      <c r="F41" s="81"/>
      <c r="G41" s="81"/>
      <c r="H41" s="81"/>
      <c r="I41" s="81"/>
      <c r="J41" s="82"/>
    </row>
    <row r="42" spans="1:11" ht="63" customHeight="1" x14ac:dyDescent="0.25">
      <c r="A42" s="18" t="s">
        <v>32</v>
      </c>
      <c r="B42" s="83" t="s">
        <v>198</v>
      </c>
      <c r="C42" s="83"/>
      <c r="D42" s="83"/>
      <c r="E42" s="83"/>
      <c r="F42" s="83"/>
      <c r="G42" s="83"/>
      <c r="H42" s="83"/>
      <c r="I42" s="83"/>
      <c r="J42" s="84"/>
    </row>
    <row r="43" spans="1:11" x14ac:dyDescent="0.25">
      <c r="A43" s="18" t="s">
        <v>29</v>
      </c>
      <c r="B43" s="81" t="s">
        <v>124</v>
      </c>
      <c r="C43" s="81"/>
      <c r="D43" s="81"/>
      <c r="E43" s="81"/>
      <c r="F43" s="81"/>
      <c r="G43" s="81"/>
      <c r="H43" s="81"/>
      <c r="I43" s="81"/>
      <c r="J43" s="82"/>
    </row>
    <row r="44" spans="1:11" ht="27.75" customHeight="1" x14ac:dyDescent="0.25">
      <c r="A44" s="18" t="s">
        <v>30</v>
      </c>
      <c r="B44" s="81" t="s">
        <v>87</v>
      </c>
      <c r="C44" s="81"/>
      <c r="D44" s="81"/>
      <c r="E44" s="81"/>
      <c r="F44" s="81"/>
      <c r="G44" s="81"/>
      <c r="H44" s="81"/>
      <c r="I44" s="81"/>
      <c r="J44" s="82"/>
    </row>
    <row r="45" spans="1:11" ht="31.5" customHeight="1" x14ac:dyDescent="0.25">
      <c r="A45" s="18" t="s">
        <v>31</v>
      </c>
      <c r="B45" s="81" t="s">
        <v>169</v>
      </c>
      <c r="C45" s="81"/>
      <c r="D45" s="81"/>
      <c r="E45" s="81"/>
      <c r="F45" s="81"/>
      <c r="G45" s="81"/>
      <c r="H45" s="81"/>
      <c r="I45" s="81"/>
      <c r="J45" s="82"/>
    </row>
    <row r="46" spans="1:11" ht="49.5" customHeight="1" x14ac:dyDescent="0.25">
      <c r="A46" s="18" t="s">
        <v>32</v>
      </c>
      <c r="B46" s="83" t="s">
        <v>199</v>
      </c>
      <c r="C46" s="83"/>
      <c r="D46" s="83"/>
      <c r="E46" s="83"/>
      <c r="F46" s="83"/>
      <c r="G46" s="83"/>
      <c r="H46" s="83"/>
      <c r="I46" s="83"/>
      <c r="J46" s="84"/>
    </row>
    <row r="47" spans="1:11" x14ac:dyDescent="0.25">
      <c r="A47" s="18" t="s">
        <v>29</v>
      </c>
      <c r="B47" s="81" t="s">
        <v>125</v>
      </c>
      <c r="C47" s="81"/>
      <c r="D47" s="81"/>
      <c r="E47" s="81"/>
      <c r="F47" s="81"/>
      <c r="G47" s="81"/>
      <c r="H47" s="81"/>
      <c r="I47" s="81"/>
      <c r="J47" s="82"/>
    </row>
    <row r="48" spans="1:11" ht="30" x14ac:dyDescent="0.25">
      <c r="A48" s="18" t="s">
        <v>30</v>
      </c>
      <c r="B48" s="81" t="s">
        <v>84</v>
      </c>
      <c r="C48" s="81"/>
      <c r="D48" s="81"/>
      <c r="E48" s="81"/>
      <c r="F48" s="81"/>
      <c r="G48" s="81"/>
      <c r="H48" s="81"/>
      <c r="I48" s="81"/>
      <c r="J48" s="82"/>
    </row>
    <row r="49" spans="1:10" ht="17.25" customHeight="1" x14ac:dyDescent="0.25">
      <c r="A49" s="18" t="s">
        <v>31</v>
      </c>
      <c r="B49" s="81" t="s">
        <v>170</v>
      </c>
      <c r="C49" s="81"/>
      <c r="D49" s="81"/>
      <c r="E49" s="81"/>
      <c r="F49" s="81"/>
      <c r="G49" s="81"/>
      <c r="H49" s="81"/>
      <c r="I49" s="81"/>
      <c r="J49" s="82"/>
    </row>
    <row r="50" spans="1:10" ht="44.25" customHeight="1" x14ac:dyDescent="0.25">
      <c r="A50" s="18" t="s">
        <v>32</v>
      </c>
      <c r="B50" s="83" t="s">
        <v>200</v>
      </c>
      <c r="C50" s="83"/>
      <c r="D50" s="83"/>
      <c r="E50" s="83"/>
      <c r="F50" s="83"/>
      <c r="G50" s="83"/>
      <c r="H50" s="83"/>
      <c r="I50" s="83"/>
      <c r="J50" s="84"/>
    </row>
    <row r="51" spans="1:10" ht="11.25" customHeight="1" x14ac:dyDescent="0.25">
      <c r="A51" s="138" t="s">
        <v>33</v>
      </c>
      <c r="B51" s="139"/>
      <c r="C51" s="139"/>
      <c r="D51" s="139"/>
      <c r="E51" s="139"/>
      <c r="F51" s="139"/>
      <c r="G51" s="139"/>
      <c r="H51" s="139"/>
      <c r="I51" s="139"/>
      <c r="J51" s="140"/>
    </row>
    <row r="52" spans="1:10" ht="30.75" customHeight="1" x14ac:dyDescent="0.25">
      <c r="A52" s="88" t="s">
        <v>34</v>
      </c>
      <c r="B52" s="89"/>
      <c r="C52" s="89"/>
      <c r="D52" s="89"/>
      <c r="E52" s="89"/>
      <c r="F52" s="89"/>
      <c r="G52" s="89"/>
      <c r="H52" s="89"/>
      <c r="I52" s="89"/>
      <c r="J52" s="90"/>
    </row>
    <row r="53" spans="1:10" x14ac:dyDescent="0.25">
      <c r="A53" s="91" t="s">
        <v>40</v>
      </c>
      <c r="B53" s="92"/>
      <c r="C53" s="92"/>
      <c r="D53" s="92"/>
      <c r="E53" s="92"/>
      <c r="F53" s="92"/>
      <c r="G53" s="92"/>
      <c r="H53" s="92"/>
      <c r="I53" s="92"/>
      <c r="J53" s="93"/>
    </row>
    <row r="54" spans="1:10" ht="147.75" customHeight="1" x14ac:dyDescent="0.25">
      <c r="A54" s="96" t="s">
        <v>186</v>
      </c>
      <c r="B54" s="96"/>
      <c r="C54" s="96"/>
      <c r="D54" s="96"/>
      <c r="E54" s="96"/>
      <c r="F54" s="96"/>
      <c r="G54" s="96"/>
      <c r="H54" s="96"/>
      <c r="I54" s="96"/>
      <c r="J54" s="96"/>
    </row>
    <row r="55" spans="1:10" x14ac:dyDescent="0.25">
      <c r="A55" s="94" t="s">
        <v>41</v>
      </c>
      <c r="B55" s="94"/>
      <c r="C55" s="94"/>
      <c r="D55" s="94"/>
      <c r="E55" s="94"/>
      <c r="F55" s="94"/>
      <c r="G55" s="94"/>
      <c r="H55" s="94"/>
      <c r="I55" s="94"/>
      <c r="J55" s="94"/>
    </row>
    <row r="56" spans="1:10" x14ac:dyDescent="0.25">
      <c r="G56" s="95"/>
      <c r="H56" s="95"/>
      <c r="I56" s="95"/>
      <c r="J56" s="95"/>
    </row>
    <row r="57" spans="1:10" x14ac:dyDescent="0.25">
      <c r="A57" s="24" t="s">
        <v>48</v>
      </c>
      <c r="B57" s="27">
        <f>+SUM(Tabla13245[Financiera
(D)])</f>
        <v>1702377581.3499999</v>
      </c>
      <c r="G57" s="75"/>
      <c r="H57" s="75"/>
      <c r="I57" s="75"/>
      <c r="J57" s="75"/>
    </row>
    <row r="58" spans="1:10" x14ac:dyDescent="0.25">
      <c r="A58" s="24" t="s">
        <v>49</v>
      </c>
      <c r="B58" s="27">
        <f>+SUM(Tabla13245[Financiera
(B)])</f>
        <v>1702377581.3499999</v>
      </c>
      <c r="G58" s="75"/>
      <c r="H58" s="75"/>
      <c r="I58" s="75"/>
      <c r="J58" s="75"/>
    </row>
    <row r="59" spans="1:10" x14ac:dyDescent="0.25">
      <c r="A59" s="24" t="s">
        <v>50</v>
      </c>
      <c r="B59" s="27">
        <f>+SUM(Tabla13245[Financiera 
 (F)])</f>
        <v>2293412289.1800003</v>
      </c>
    </row>
  </sheetData>
  <mergeCells count="64">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3:J33"/>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58:J58"/>
    <mergeCell ref="A34:J34"/>
    <mergeCell ref="A51:J51"/>
    <mergeCell ref="A52:J52"/>
    <mergeCell ref="A53:J53"/>
    <mergeCell ref="A55:J55"/>
    <mergeCell ref="G56:J56"/>
    <mergeCell ref="G57:J57"/>
    <mergeCell ref="B35:J35"/>
    <mergeCell ref="B36:J36"/>
    <mergeCell ref="B38:J38"/>
    <mergeCell ref="B39:J39"/>
    <mergeCell ref="B40:J40"/>
    <mergeCell ref="B37:J37"/>
    <mergeCell ref="B42:J42"/>
    <mergeCell ref="B48:J48"/>
    <mergeCell ref="A54:J54"/>
    <mergeCell ref="B41:J41"/>
    <mergeCell ref="B47:J47"/>
    <mergeCell ref="B45:J45"/>
    <mergeCell ref="B50:J50"/>
    <mergeCell ref="B49:J49"/>
    <mergeCell ref="B43:J43"/>
    <mergeCell ref="B44:J44"/>
    <mergeCell ref="B46:J46"/>
  </mergeCells>
  <phoneticPr fontId="33" type="noConversion"/>
  <dataValidations xWindow="913" yWindow="419" count="15">
    <dataValidation allowBlank="1" showInputMessage="1" showErrorMessage="1" prompt="Monto presupuestado para el producto" sqref="B57:B58 F28:F32 D28:D32" xr:uid="{00000000-0002-0000-0300-000000000000}"/>
    <dataValidation allowBlank="1" showInputMessage="1" showErrorMessage="1" prompt="¿En qué consiste el programa?" sqref="B19:J19" xr:uid="{00000000-0002-0000-0300-000001000000}"/>
    <dataValidation allowBlank="1" showInputMessage="1" showErrorMessage="1" prompt="Presupuesto del programa" sqref="A25:C25 F25" xr:uid="{C9FE233E-DEBF-427E-9B5F-742BDC2E5714}"/>
    <dataValidation allowBlank="1" showInputMessage="1" showErrorMessage="1" prompt="Oportunidades de mejora identificadas" sqref="B53:J53 A53:A54" xr:uid="{00000000-0002-0000-0300-000003000000}"/>
    <dataValidation allowBlank="1" showInputMessage="1" showErrorMessage="1" prompt="De existir desvío, explicar razones." sqref="B50:J50 B46:B48 C47:J48 B37:J44" xr:uid="{00000000-0002-0000-0300-000004000000}"/>
    <dataValidation allowBlank="1" showInputMessage="1" showErrorMessage="1" prompt="¿En qué consiste el producto? su objetivo" sqref="C36:J36" xr:uid="{00000000-0002-0000-0300-000005000000}"/>
    <dataValidation allowBlank="1" showInputMessage="1" showErrorMessage="1" prompt="Nombre del producto" sqref="B35:B36" xr:uid="{00000000-0002-0000-0300-000006000000}"/>
    <dataValidation allowBlank="1" showInputMessage="1" showErrorMessage="1" prompt="¿A quién va dirigido el programa?, ¿qué característica tiene esta población que requiere ser beneficiada?" sqref="B20:J20" xr:uid="{00000000-0002-0000-0300-000007000000}"/>
    <dataValidation allowBlank="1" showInputMessage="1" prompt="Nombre del capítulo" sqref="B8:J10" xr:uid="{00000000-0002-0000-0300-000008000000}"/>
    <dataValidation allowBlank="1" sqref="A8" xr:uid="{00000000-0002-0000-0300-000009000000}"/>
    <dataValidation allowBlank="1" showInputMessage="1" showErrorMessage="1" prompt="Monto ejecutado en el trimestre" sqref="H28:H32" xr:uid="{00000000-0002-0000-0300-00000A000000}"/>
    <dataValidation allowBlank="1" showInputMessage="1" showErrorMessage="1" prompt="Meta alcanzada en el trimestre" sqref="G28" xr:uid="{00000000-0002-0000-0300-00000B000000}"/>
    <dataValidation allowBlank="1" showInputMessage="1" showErrorMessage="1" prompt="Meta anual del indicador" sqref="C31:C32 C28 E28 E31:E32" xr:uid="{00000000-0002-0000-0300-00000C000000}"/>
    <dataValidation allowBlank="1" showInputMessage="1" showErrorMessage="1" prompt="Nombre del indicador" sqref="B28:B32" xr:uid="{00000000-0002-0000-0300-00000D000000}"/>
    <dataValidation allowBlank="1" showInputMessage="1" showErrorMessage="1" prompt="Nombre de cada producto" sqref="A28:A32 B39:B40 B47:B48 B43:B44" xr:uid="{00000000-0002-0000-0300-00000E000000}"/>
  </dataValidations>
  <pageMargins left="0.7" right="0.7" top="0.75" bottom="0.75" header="0.3" footer="0.3"/>
  <pageSetup scale="62" orientation="portrait" r:id="rId1"/>
  <ignoredErrors>
    <ignoredError sqref="J29:J30 B57:B59 J32 J31" unlockedFormula="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0"/>
  <sheetViews>
    <sheetView view="pageBreakPreview" topLeftCell="A36" zoomScaleNormal="100" zoomScaleSheetLayoutView="100" workbookViewId="0">
      <selection activeCell="B51" sqref="B51:J51"/>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7.28515625" style="8" customWidth="1"/>
  </cols>
  <sheetData>
    <row r="1" spans="1:11" ht="21.75" customHeight="1" thickBot="1" x14ac:dyDescent="0.3">
      <c r="A1" s="19"/>
      <c r="B1" s="118" t="s">
        <v>159</v>
      </c>
      <c r="C1" s="119"/>
      <c r="D1" s="119"/>
      <c r="E1" s="119"/>
      <c r="F1" s="119"/>
      <c r="G1" s="119"/>
      <c r="H1" s="119"/>
      <c r="I1" s="119"/>
      <c r="J1" s="120"/>
      <c r="K1" s="1"/>
    </row>
    <row r="2" spans="1:11" ht="21.75" thickBot="1" x14ac:dyDescent="0.3">
      <c r="A2" s="20"/>
      <c r="B2" s="121" t="s">
        <v>0</v>
      </c>
      <c r="C2" s="122"/>
      <c r="D2" s="121" t="s">
        <v>1</v>
      </c>
      <c r="E2" s="122"/>
      <c r="F2" s="122"/>
      <c r="G2" s="122"/>
      <c r="H2" s="123"/>
      <c r="I2" s="2" t="s">
        <v>2</v>
      </c>
      <c r="J2" s="3" t="s">
        <v>3</v>
      </c>
      <c r="K2" s="1"/>
    </row>
    <row r="3" spans="1:11" ht="21.75" thickBot="1" x14ac:dyDescent="0.3">
      <c r="A3" s="21"/>
      <c r="B3" s="124" t="s">
        <v>4</v>
      </c>
      <c r="C3" s="125"/>
      <c r="D3" s="124"/>
      <c r="E3" s="125"/>
      <c r="F3" s="125"/>
      <c r="G3" s="125"/>
      <c r="H3" s="126"/>
      <c r="I3" s="4"/>
      <c r="J3" s="5"/>
      <c r="K3" s="1"/>
    </row>
    <row r="4" spans="1:11" x14ac:dyDescent="0.25">
      <c r="A4" s="127"/>
      <c r="B4" s="128"/>
      <c r="C4" s="128"/>
      <c r="D4" s="129"/>
      <c r="E4" s="129"/>
      <c r="F4" s="129"/>
      <c r="G4" s="129"/>
      <c r="H4" s="129"/>
      <c r="I4" s="128"/>
      <c r="J4" s="130"/>
      <c r="K4" s="1"/>
    </row>
    <row r="5" spans="1:11" ht="3" customHeight="1" x14ac:dyDescent="0.25">
      <c r="A5" s="131"/>
      <c r="B5" s="132"/>
      <c r="C5" s="132"/>
      <c r="D5" s="132"/>
      <c r="E5" s="132"/>
      <c r="F5" s="132"/>
      <c r="G5" s="132"/>
      <c r="H5" s="132"/>
      <c r="I5" s="132"/>
      <c r="J5" s="133"/>
      <c r="K5" s="1"/>
    </row>
    <row r="6" spans="1:11" ht="15.75" x14ac:dyDescent="0.25">
      <c r="A6" s="85" t="s">
        <v>152</v>
      </c>
      <c r="B6" s="86"/>
      <c r="C6" s="86"/>
      <c r="D6" s="86"/>
      <c r="E6" s="86"/>
      <c r="F6" s="86"/>
      <c r="G6" s="86"/>
      <c r="H6" s="86"/>
      <c r="I6" s="86"/>
      <c r="J6" s="87"/>
      <c r="K6" s="1"/>
    </row>
    <row r="7" spans="1:11" ht="15.75" x14ac:dyDescent="0.25">
      <c r="A7" s="76" t="s">
        <v>5</v>
      </c>
      <c r="B7" s="77"/>
      <c r="C7" s="77"/>
      <c r="D7" s="77"/>
      <c r="E7" s="77"/>
      <c r="F7" s="77"/>
      <c r="G7" s="77"/>
      <c r="H7" s="77"/>
      <c r="I7" s="77"/>
      <c r="J7" s="78"/>
      <c r="K7" s="1"/>
    </row>
    <row r="8" spans="1:11" x14ac:dyDescent="0.25">
      <c r="A8" s="6" t="s">
        <v>6</v>
      </c>
      <c r="B8" s="115" t="s">
        <v>51</v>
      </c>
      <c r="C8" s="116"/>
      <c r="D8" s="116"/>
      <c r="E8" s="116"/>
      <c r="F8" s="116"/>
      <c r="G8" s="116"/>
      <c r="H8" s="116"/>
      <c r="I8" s="116"/>
      <c r="J8" s="117"/>
      <c r="K8" s="1"/>
    </row>
    <row r="9" spans="1:11" x14ac:dyDescent="0.25">
      <c r="A9" s="22" t="s">
        <v>35</v>
      </c>
      <c r="B9" s="115" t="s">
        <v>57</v>
      </c>
      <c r="C9" s="116"/>
      <c r="D9" s="116"/>
      <c r="E9" s="116"/>
      <c r="F9" s="116"/>
      <c r="G9" s="116"/>
      <c r="H9" s="116"/>
      <c r="I9" s="116"/>
      <c r="J9" s="117"/>
      <c r="K9" s="1"/>
    </row>
    <row r="10" spans="1:11" x14ac:dyDescent="0.25">
      <c r="A10" s="22" t="s">
        <v>36</v>
      </c>
      <c r="B10" s="115" t="s">
        <v>52</v>
      </c>
      <c r="C10" s="116"/>
      <c r="D10" s="116"/>
      <c r="E10" s="116"/>
      <c r="F10" s="116"/>
      <c r="G10" s="116"/>
      <c r="H10" s="116"/>
      <c r="I10" s="116"/>
      <c r="J10" s="117"/>
      <c r="K10" s="1"/>
    </row>
    <row r="11" spans="1:11" ht="52.5" customHeight="1" x14ac:dyDescent="0.25">
      <c r="A11" s="6" t="s">
        <v>7</v>
      </c>
      <c r="B11" s="112" t="s">
        <v>53</v>
      </c>
      <c r="C11" s="96"/>
      <c r="D11" s="96"/>
      <c r="E11" s="96"/>
      <c r="F11" s="96"/>
      <c r="G11" s="96"/>
      <c r="H11" s="96"/>
      <c r="I11" s="96"/>
      <c r="J11" s="113"/>
    </row>
    <row r="12" spans="1:11" ht="42.75" customHeight="1" x14ac:dyDescent="0.25">
      <c r="A12" s="6" t="s">
        <v>8</v>
      </c>
      <c r="B12" s="112" t="s">
        <v>54</v>
      </c>
      <c r="C12" s="96"/>
      <c r="D12" s="96"/>
      <c r="E12" s="96"/>
      <c r="F12" s="96"/>
      <c r="G12" s="96"/>
      <c r="H12" s="96"/>
      <c r="I12" s="96"/>
      <c r="J12" s="113"/>
    </row>
    <row r="13" spans="1:11" ht="15.75" x14ac:dyDescent="0.25">
      <c r="A13" s="85" t="s">
        <v>9</v>
      </c>
      <c r="B13" s="86"/>
      <c r="C13" s="86"/>
      <c r="D13" s="86"/>
      <c r="E13" s="86"/>
      <c r="F13" s="86"/>
      <c r="G13" s="86"/>
      <c r="H13" s="86"/>
      <c r="I13" s="86"/>
      <c r="J13" s="87"/>
    </row>
    <row r="14" spans="1:11" x14ac:dyDescent="0.25">
      <c r="A14" s="6" t="s">
        <v>10</v>
      </c>
      <c r="B14" s="23">
        <v>2</v>
      </c>
      <c r="C14" s="114" t="s">
        <v>55</v>
      </c>
      <c r="D14" s="114"/>
      <c r="E14" s="114"/>
      <c r="F14" s="114"/>
      <c r="G14" s="114"/>
      <c r="H14" s="114"/>
      <c r="I14" s="114"/>
      <c r="J14" s="114"/>
    </row>
    <row r="15" spans="1:11" x14ac:dyDescent="0.25">
      <c r="A15" s="6" t="s">
        <v>11</v>
      </c>
      <c r="B15" s="9">
        <v>2.1</v>
      </c>
      <c r="C15" s="114" t="s">
        <v>56</v>
      </c>
      <c r="D15" s="114"/>
      <c r="E15" s="114"/>
      <c r="F15" s="114"/>
      <c r="G15" s="114"/>
      <c r="H15" s="114"/>
      <c r="I15" s="114"/>
      <c r="J15" s="114"/>
    </row>
    <row r="16" spans="1:11" ht="41.25" customHeight="1" x14ac:dyDescent="0.25">
      <c r="A16" s="6" t="s">
        <v>12</v>
      </c>
      <c r="B16" s="10" t="s">
        <v>66</v>
      </c>
      <c r="C16" s="114" t="s">
        <v>80</v>
      </c>
      <c r="D16" s="114"/>
      <c r="E16" s="114"/>
      <c r="F16" s="114"/>
      <c r="G16" s="114"/>
      <c r="H16" s="114"/>
      <c r="I16" s="114"/>
      <c r="J16" s="114"/>
    </row>
    <row r="17" spans="1:12" ht="15.75" x14ac:dyDescent="0.25">
      <c r="A17" s="85" t="s">
        <v>13</v>
      </c>
      <c r="B17" s="86"/>
      <c r="C17" s="86"/>
      <c r="D17" s="86"/>
      <c r="E17" s="86"/>
      <c r="F17" s="86"/>
      <c r="G17" s="86"/>
      <c r="H17" s="86"/>
      <c r="I17" s="86"/>
      <c r="J17" s="87"/>
    </row>
    <row r="18" spans="1:12" ht="29.25" customHeight="1" x14ac:dyDescent="0.25">
      <c r="A18" s="6" t="s">
        <v>14</v>
      </c>
      <c r="B18" s="79" t="s">
        <v>88</v>
      </c>
      <c r="C18" s="79"/>
      <c r="D18" s="79"/>
      <c r="E18" s="79"/>
      <c r="F18" s="79"/>
      <c r="G18" s="79"/>
      <c r="H18" s="79"/>
      <c r="I18" s="79"/>
      <c r="J18" s="80"/>
    </row>
    <row r="19" spans="1:12" ht="77.25" customHeight="1" x14ac:dyDescent="0.25">
      <c r="A19" s="11" t="s">
        <v>15</v>
      </c>
      <c r="B19" s="81" t="s">
        <v>126</v>
      </c>
      <c r="C19" s="81"/>
      <c r="D19" s="81"/>
      <c r="E19" s="81"/>
      <c r="F19" s="81"/>
      <c r="G19" s="81"/>
      <c r="H19" s="81"/>
      <c r="I19" s="81"/>
      <c r="J19" s="82"/>
    </row>
    <row r="20" spans="1:12" x14ac:dyDescent="0.25">
      <c r="A20" s="11" t="s">
        <v>16</v>
      </c>
      <c r="B20" s="81" t="s">
        <v>90</v>
      </c>
      <c r="C20" s="81"/>
      <c r="D20" s="81"/>
      <c r="E20" s="81"/>
      <c r="F20" s="81"/>
      <c r="G20" s="81"/>
      <c r="H20" s="81"/>
      <c r="I20" s="81"/>
      <c r="J20" s="82"/>
    </row>
    <row r="21" spans="1:12" x14ac:dyDescent="0.25">
      <c r="A21" s="11" t="s">
        <v>37</v>
      </c>
      <c r="B21" s="81" t="s">
        <v>89</v>
      </c>
      <c r="C21" s="81"/>
      <c r="D21" s="81"/>
      <c r="E21" s="81"/>
      <c r="F21" s="81"/>
      <c r="G21" s="81"/>
      <c r="H21" s="81"/>
      <c r="I21" s="81"/>
      <c r="J21" s="82"/>
      <c r="K21" s="1"/>
    </row>
    <row r="22" spans="1:12" ht="15.75" x14ac:dyDescent="0.25">
      <c r="A22" s="85" t="s">
        <v>17</v>
      </c>
      <c r="B22" s="86"/>
      <c r="C22" s="86"/>
      <c r="D22" s="86"/>
      <c r="E22" s="86"/>
      <c r="F22" s="86"/>
      <c r="G22" s="86"/>
      <c r="H22" s="86"/>
      <c r="I22" s="86"/>
      <c r="J22" s="87"/>
    </row>
    <row r="23" spans="1:12" ht="15.75" x14ac:dyDescent="0.25">
      <c r="A23" s="76" t="s">
        <v>18</v>
      </c>
      <c r="B23" s="77"/>
      <c r="C23" s="77"/>
      <c r="D23" s="77"/>
      <c r="E23" s="77"/>
      <c r="F23" s="77"/>
      <c r="G23" s="77"/>
      <c r="H23" s="77"/>
      <c r="I23" s="77"/>
      <c r="J23" s="78"/>
      <c r="K23" s="1"/>
    </row>
    <row r="24" spans="1:12" ht="15" customHeight="1" x14ac:dyDescent="0.25">
      <c r="A24" s="97" t="s">
        <v>19</v>
      </c>
      <c r="B24" s="98"/>
      <c r="C24" s="99" t="s">
        <v>20</v>
      </c>
      <c r="D24" s="100"/>
      <c r="E24" s="100"/>
      <c r="F24" s="100" t="s">
        <v>21</v>
      </c>
      <c r="G24" s="100"/>
      <c r="H24" s="98"/>
      <c r="I24" s="99" t="s">
        <v>22</v>
      </c>
      <c r="J24" s="101"/>
    </row>
    <row r="25" spans="1:12" x14ac:dyDescent="0.25">
      <c r="A25" s="102">
        <v>11223242061</v>
      </c>
      <c r="B25" s="103"/>
      <c r="C25" s="104">
        <v>11464291112.32</v>
      </c>
      <c r="D25" s="105"/>
      <c r="E25" s="106"/>
      <c r="F25" s="104">
        <v>9629646511.0100002</v>
      </c>
      <c r="G25" s="105"/>
      <c r="H25" s="106"/>
      <c r="I25" s="107">
        <f>+F25/A25</f>
        <v>0.85800933978536953</v>
      </c>
      <c r="J25" s="108"/>
    </row>
    <row r="26" spans="1:12" ht="15.75" x14ac:dyDescent="0.25">
      <c r="A26" s="76" t="s">
        <v>23</v>
      </c>
      <c r="B26" s="77"/>
      <c r="C26" s="77"/>
      <c r="D26" s="77"/>
      <c r="E26" s="77"/>
      <c r="F26" s="77"/>
      <c r="G26" s="77"/>
      <c r="H26" s="77"/>
      <c r="I26" s="77"/>
      <c r="J26" s="78"/>
      <c r="K26" s="1"/>
    </row>
    <row r="27" spans="1:12" ht="15.75" customHeight="1" thickBot="1" x14ac:dyDescent="0.3">
      <c r="A27" s="7"/>
      <c r="B27"/>
      <c r="C27" s="109" t="s">
        <v>156</v>
      </c>
      <c r="D27" s="110"/>
      <c r="E27" s="109" t="s">
        <v>157</v>
      </c>
      <c r="F27" s="110"/>
      <c r="G27" s="109" t="s">
        <v>158</v>
      </c>
      <c r="H27" s="109"/>
      <c r="I27" s="109" t="s">
        <v>24</v>
      </c>
      <c r="J27" s="111"/>
    </row>
    <row r="28" spans="1:12" ht="39" thickBot="1" x14ac:dyDescent="0.3">
      <c r="A28" s="12" t="s">
        <v>25</v>
      </c>
      <c r="B28" s="13" t="s">
        <v>26</v>
      </c>
      <c r="C28" s="13" t="s">
        <v>38</v>
      </c>
      <c r="D28" s="13" t="s">
        <v>39</v>
      </c>
      <c r="E28" s="13" t="s">
        <v>42</v>
      </c>
      <c r="F28" s="13" t="s">
        <v>43</v>
      </c>
      <c r="G28" s="13" t="s">
        <v>44</v>
      </c>
      <c r="H28" s="13" t="s">
        <v>45</v>
      </c>
      <c r="I28" s="13" t="s">
        <v>46</v>
      </c>
      <c r="J28" s="14" t="s">
        <v>47</v>
      </c>
      <c r="K28" s="52" t="s">
        <v>150</v>
      </c>
      <c r="L28" s="48" t="s">
        <v>189</v>
      </c>
    </row>
    <row r="29" spans="1:12" ht="52.7" customHeight="1" thickBot="1" x14ac:dyDescent="0.3">
      <c r="A29" s="25" t="s">
        <v>91</v>
      </c>
      <c r="B29" s="26" t="s">
        <v>128</v>
      </c>
      <c r="C29" s="15">
        <v>481</v>
      </c>
      <c r="D29" s="56">
        <v>69751263.329999998</v>
      </c>
      <c r="E29" s="15">
        <v>481</v>
      </c>
      <c r="F29" s="56">
        <v>69751263.329999998</v>
      </c>
      <c r="G29" s="15">
        <v>521</v>
      </c>
      <c r="H29" s="26">
        <v>563125687.61000001</v>
      </c>
      <c r="I29" s="16">
        <f>+Tabla1324567[[#This Row],[Física 
(E)]]/Tabla1324567[[#This Row],[Física
(C)]]</f>
        <v>1.0831600831600832</v>
      </c>
      <c r="J29" s="17">
        <f>IF(H29&gt;0,H29/D29,0)</f>
        <v>8.0733403342932686</v>
      </c>
      <c r="K29" s="66">
        <f>1-Tabla1324567[[#This Row],[Financiero 
(%) 
H=F/D]]</f>
        <v>-7.0733403342932686</v>
      </c>
      <c r="L29" s="71">
        <f>100%-Tabla1324567[[#This Row],[Física 
(%)
 G=E/C]]</f>
        <v>-8.3160083160083165E-2</v>
      </c>
    </row>
    <row r="30" spans="1:12" ht="36.75" thickBot="1" x14ac:dyDescent="0.3">
      <c r="A30" s="25" t="s">
        <v>92</v>
      </c>
      <c r="B30" s="26" t="s">
        <v>128</v>
      </c>
      <c r="C30" s="15">
        <v>165</v>
      </c>
      <c r="D30" s="56">
        <v>33708717.979999997</v>
      </c>
      <c r="E30" s="15">
        <v>165</v>
      </c>
      <c r="F30" s="56">
        <v>33708717.979999997</v>
      </c>
      <c r="G30" s="15">
        <v>239</v>
      </c>
      <c r="H30" s="26">
        <v>1276571521.9400001</v>
      </c>
      <c r="I30" s="16">
        <f>+Tabla1324567[[#This Row],[Física 
(E)]]/Tabla1324567[[#This Row],[Física
(C)]]</f>
        <v>1.4484848484848485</v>
      </c>
      <c r="J30" s="17">
        <f t="shared" ref="J30:J32" si="0">IF(H30&gt;0,H30/D30,0)</f>
        <v>37.870663686984877</v>
      </c>
      <c r="K30" s="66">
        <f>1-Tabla1324567[[#This Row],[Financiero 
(%) 
H=F/D]]</f>
        <v>-36.870663686984877</v>
      </c>
      <c r="L30" s="71">
        <f>100%-Tabla1324567[[#This Row],[Física 
(%)
 G=E/C]]</f>
        <v>-0.44848484848484849</v>
      </c>
    </row>
    <row r="31" spans="1:12" ht="36.75" thickBot="1" x14ac:dyDescent="0.3">
      <c r="A31" s="25" t="s">
        <v>93</v>
      </c>
      <c r="B31" s="26" t="s">
        <v>128</v>
      </c>
      <c r="C31" s="15">
        <v>416</v>
      </c>
      <c r="D31" s="56">
        <v>74642299.25</v>
      </c>
      <c r="E31" s="15">
        <v>416</v>
      </c>
      <c r="F31" s="56">
        <v>74642299.25</v>
      </c>
      <c r="G31" s="15">
        <v>401</v>
      </c>
      <c r="H31" s="26">
        <v>382579822.01999998</v>
      </c>
      <c r="I31" s="16">
        <f>+Tabla1324567[[#This Row],[Física 
(E)]]/Tabla1324567[[#This Row],[Física
(C)]]</f>
        <v>0.96394230769230771</v>
      </c>
      <c r="J31" s="17">
        <f t="shared" si="0"/>
        <v>5.1255096086821039</v>
      </c>
      <c r="K31" s="66">
        <f>1-Tabla1324567[[#This Row],[Financiero 
(%) 
H=F/D]]</f>
        <v>-4.1255096086821039</v>
      </c>
      <c r="L31" s="71">
        <f>100%-Tabla1324567[[#This Row],[Física 
(%)
 G=E/C]]</f>
        <v>3.6057692307692291E-2</v>
      </c>
    </row>
    <row r="32" spans="1:12" ht="36.75" thickBot="1" x14ac:dyDescent="0.3">
      <c r="A32" s="25" t="s">
        <v>94</v>
      </c>
      <c r="B32" s="15" t="s">
        <v>127</v>
      </c>
      <c r="C32" s="15">
        <v>17</v>
      </c>
      <c r="D32" s="56">
        <v>76960119.480000004</v>
      </c>
      <c r="E32" s="15">
        <v>17</v>
      </c>
      <c r="F32" s="56">
        <v>76960119.480000004</v>
      </c>
      <c r="G32" s="15">
        <v>12</v>
      </c>
      <c r="H32" s="26">
        <v>217574514.55000001</v>
      </c>
      <c r="I32" s="16">
        <f>+Tabla1324567[[#This Row],[Física 
(E)]]/Tabla1324567[[#This Row],[Física
(C)]]</f>
        <v>0.70588235294117652</v>
      </c>
      <c r="J32" s="17">
        <f t="shared" si="0"/>
        <v>2.8271072864763696</v>
      </c>
      <c r="K32" s="66">
        <f>1-Tabla1324567[[#This Row],[Financiero 
(%) 
H=F/D]]</f>
        <v>-1.8271072864763696</v>
      </c>
      <c r="L32" s="71">
        <f>100%-Tabla1324567[[#This Row],[Física 
(%)
 G=E/C]]</f>
        <v>0.29411764705882348</v>
      </c>
    </row>
    <row r="33" spans="1:11" x14ac:dyDescent="0.25">
      <c r="A33" s="29"/>
      <c r="B33" s="30"/>
      <c r="C33" s="31"/>
      <c r="D33" s="32"/>
      <c r="E33" s="31"/>
      <c r="F33" s="32"/>
      <c r="G33" s="33"/>
      <c r="H33" s="32"/>
      <c r="I33" s="34"/>
      <c r="J33" s="35"/>
    </row>
    <row r="34" spans="1:11" ht="15.75" x14ac:dyDescent="0.25">
      <c r="A34" s="85" t="s">
        <v>27</v>
      </c>
      <c r="B34" s="86"/>
      <c r="C34" s="86"/>
      <c r="D34" s="86"/>
      <c r="E34" s="86"/>
      <c r="F34" s="86"/>
      <c r="G34" s="86"/>
      <c r="H34" s="86"/>
      <c r="I34" s="86"/>
      <c r="J34" s="87"/>
    </row>
    <row r="35" spans="1:11" ht="15.75" x14ac:dyDescent="0.25">
      <c r="A35" s="76" t="s">
        <v>28</v>
      </c>
      <c r="B35" s="77"/>
      <c r="C35" s="77"/>
      <c r="D35" s="77"/>
      <c r="E35" s="77"/>
      <c r="F35" s="77"/>
      <c r="G35" s="77"/>
      <c r="H35" s="77"/>
      <c r="I35" s="77"/>
      <c r="J35" s="78"/>
    </row>
    <row r="36" spans="1:11" x14ac:dyDescent="0.25">
      <c r="A36" s="18" t="s">
        <v>29</v>
      </c>
      <c r="B36" s="136" t="s">
        <v>129</v>
      </c>
      <c r="C36" s="136"/>
      <c r="D36" s="136"/>
      <c r="E36" s="136"/>
      <c r="F36" s="136"/>
      <c r="G36" s="136"/>
      <c r="H36" s="136"/>
      <c r="I36" s="136"/>
      <c r="J36" s="137"/>
    </row>
    <row r="37" spans="1:11" ht="30" x14ac:dyDescent="0.25">
      <c r="A37" s="18" t="s">
        <v>30</v>
      </c>
      <c r="B37" s="136" t="s">
        <v>133</v>
      </c>
      <c r="C37" s="136"/>
      <c r="D37" s="136"/>
      <c r="E37" s="136"/>
      <c r="F37" s="136"/>
      <c r="G37" s="136"/>
      <c r="H37" s="136"/>
      <c r="I37" s="136"/>
      <c r="J37" s="137"/>
    </row>
    <row r="38" spans="1:11" x14ac:dyDescent="0.25">
      <c r="A38" s="18" t="s">
        <v>31</v>
      </c>
      <c r="B38" s="81" t="s">
        <v>171</v>
      </c>
      <c r="C38" s="81"/>
      <c r="D38" s="81"/>
      <c r="E38" s="81"/>
      <c r="F38" s="81"/>
      <c r="G38" s="81"/>
      <c r="H38" s="81"/>
      <c r="I38" s="81"/>
      <c r="J38" s="82"/>
      <c r="K38" s="1"/>
    </row>
    <row r="39" spans="1:11" ht="56.25" customHeight="1" x14ac:dyDescent="0.25">
      <c r="A39" s="18" t="s">
        <v>32</v>
      </c>
      <c r="B39" s="134" t="s">
        <v>202</v>
      </c>
      <c r="C39" s="134"/>
      <c r="D39" s="134"/>
      <c r="E39" s="134"/>
      <c r="F39" s="134"/>
      <c r="G39" s="134"/>
      <c r="H39" s="134"/>
      <c r="I39" s="134"/>
      <c r="J39" s="135"/>
    </row>
    <row r="40" spans="1:11" x14ac:dyDescent="0.25">
      <c r="A40" s="18" t="s">
        <v>29</v>
      </c>
      <c r="B40" s="136" t="s">
        <v>130</v>
      </c>
      <c r="C40" s="136"/>
      <c r="D40" s="136"/>
      <c r="E40" s="136"/>
      <c r="F40" s="136"/>
      <c r="G40" s="136"/>
      <c r="H40" s="136"/>
      <c r="I40" s="136"/>
      <c r="J40" s="137"/>
    </row>
    <row r="41" spans="1:11" ht="27.75" customHeight="1" x14ac:dyDescent="0.25">
      <c r="A41" s="18" t="s">
        <v>30</v>
      </c>
      <c r="B41" s="136" t="s">
        <v>133</v>
      </c>
      <c r="C41" s="136"/>
      <c r="D41" s="136"/>
      <c r="E41" s="136"/>
      <c r="F41" s="136"/>
      <c r="G41" s="136"/>
      <c r="H41" s="136"/>
      <c r="I41" s="136"/>
      <c r="J41" s="137"/>
    </row>
    <row r="42" spans="1:11" x14ac:dyDescent="0.25">
      <c r="A42" s="18" t="s">
        <v>31</v>
      </c>
      <c r="B42" s="81" t="s">
        <v>172</v>
      </c>
      <c r="C42" s="81"/>
      <c r="D42" s="81"/>
      <c r="E42" s="81"/>
      <c r="F42" s="81"/>
      <c r="G42" s="81"/>
      <c r="H42" s="81"/>
      <c r="I42" s="81"/>
      <c r="J42" s="82"/>
    </row>
    <row r="43" spans="1:11" ht="30" x14ac:dyDescent="0.25">
      <c r="A43" s="18" t="s">
        <v>32</v>
      </c>
      <c r="B43" s="83" t="s">
        <v>203</v>
      </c>
      <c r="C43" s="83"/>
      <c r="D43" s="83"/>
      <c r="E43" s="83"/>
      <c r="F43" s="83"/>
      <c r="G43" s="83"/>
      <c r="H43" s="83"/>
      <c r="I43" s="83"/>
      <c r="J43" s="84"/>
    </row>
    <row r="44" spans="1:11" x14ac:dyDescent="0.25">
      <c r="A44" s="18" t="s">
        <v>29</v>
      </c>
      <c r="B44" s="141" t="s">
        <v>131</v>
      </c>
      <c r="C44" s="141"/>
      <c r="D44" s="141"/>
      <c r="E44" s="141"/>
      <c r="F44" s="141"/>
      <c r="G44" s="141"/>
      <c r="H44" s="141"/>
      <c r="I44" s="141"/>
      <c r="J44" s="142"/>
    </row>
    <row r="45" spans="1:11" ht="27.75" customHeight="1" x14ac:dyDescent="0.25">
      <c r="A45" s="18" t="s">
        <v>30</v>
      </c>
      <c r="B45" s="141" t="s">
        <v>133</v>
      </c>
      <c r="C45" s="141"/>
      <c r="D45" s="141"/>
      <c r="E45" s="141"/>
      <c r="F45" s="141"/>
      <c r="G45" s="141"/>
      <c r="H45" s="141"/>
      <c r="I45" s="141"/>
      <c r="J45" s="142"/>
    </row>
    <row r="46" spans="1:11" ht="27.75" customHeight="1" x14ac:dyDescent="0.25">
      <c r="A46" s="18" t="s">
        <v>31</v>
      </c>
      <c r="B46" s="81" t="s">
        <v>173</v>
      </c>
      <c r="C46" s="81"/>
      <c r="D46" s="81"/>
      <c r="E46" s="81"/>
      <c r="F46" s="81"/>
      <c r="G46" s="81"/>
      <c r="H46" s="81"/>
      <c r="I46" s="81"/>
      <c r="J46" s="82"/>
    </row>
    <row r="47" spans="1:11" ht="30" x14ac:dyDescent="0.25">
      <c r="A47" s="18" t="s">
        <v>32</v>
      </c>
      <c r="B47" s="83" t="s">
        <v>201</v>
      </c>
      <c r="C47" s="83"/>
      <c r="D47" s="83"/>
      <c r="E47" s="83"/>
      <c r="F47" s="83"/>
      <c r="G47" s="83"/>
      <c r="H47" s="83"/>
      <c r="I47" s="83"/>
      <c r="J47" s="84"/>
    </row>
    <row r="48" spans="1:11" x14ac:dyDescent="0.25">
      <c r="A48" s="18" t="s">
        <v>29</v>
      </c>
      <c r="B48" s="141" t="s">
        <v>132</v>
      </c>
      <c r="C48" s="141"/>
      <c r="D48" s="141"/>
      <c r="E48" s="141"/>
      <c r="F48" s="141"/>
      <c r="G48" s="141"/>
      <c r="H48" s="141"/>
      <c r="I48" s="141"/>
      <c r="J48" s="142"/>
    </row>
    <row r="49" spans="1:10" ht="30" x14ac:dyDescent="0.25">
      <c r="A49" s="18" t="s">
        <v>30</v>
      </c>
      <c r="B49" s="141" t="s">
        <v>133</v>
      </c>
      <c r="C49" s="141"/>
      <c r="D49" s="141"/>
      <c r="E49" s="141"/>
      <c r="F49" s="141"/>
      <c r="G49" s="141"/>
      <c r="H49" s="141"/>
      <c r="I49" s="141"/>
      <c r="J49" s="142"/>
    </row>
    <row r="50" spans="1:10" x14ac:dyDescent="0.25">
      <c r="A50" s="18" t="s">
        <v>31</v>
      </c>
      <c r="B50" s="81" t="s">
        <v>174</v>
      </c>
      <c r="C50" s="81"/>
      <c r="D50" s="81"/>
      <c r="E50" s="81"/>
      <c r="F50" s="81"/>
      <c r="G50" s="81"/>
      <c r="H50" s="81"/>
      <c r="I50" s="81"/>
      <c r="J50" s="82"/>
    </row>
    <row r="51" spans="1:10" ht="60.75" customHeight="1" x14ac:dyDescent="0.25">
      <c r="A51" s="18" t="s">
        <v>32</v>
      </c>
      <c r="B51" s="79" t="s">
        <v>204</v>
      </c>
      <c r="C51" s="79"/>
      <c r="D51" s="79"/>
      <c r="E51" s="79"/>
      <c r="F51" s="79"/>
      <c r="G51" s="79"/>
      <c r="H51" s="79"/>
      <c r="I51" s="79"/>
      <c r="J51" s="80"/>
    </row>
    <row r="52" spans="1:10" ht="27.75" customHeight="1" x14ac:dyDescent="0.25">
      <c r="A52" s="85" t="s">
        <v>33</v>
      </c>
      <c r="B52" s="86"/>
      <c r="C52" s="86"/>
      <c r="D52" s="86"/>
      <c r="E52" s="86"/>
      <c r="F52" s="86"/>
      <c r="G52" s="86"/>
      <c r="H52" s="86"/>
      <c r="I52" s="86"/>
      <c r="J52" s="87"/>
    </row>
    <row r="53" spans="1:10" ht="30.75" customHeight="1" x14ac:dyDescent="0.25">
      <c r="A53" s="88" t="s">
        <v>34</v>
      </c>
      <c r="B53" s="89"/>
      <c r="C53" s="89"/>
      <c r="D53" s="89"/>
      <c r="E53" s="89"/>
      <c r="F53" s="89"/>
      <c r="G53" s="89"/>
      <c r="H53" s="89"/>
      <c r="I53" s="89"/>
      <c r="J53" s="90"/>
    </row>
    <row r="54" spans="1:10" x14ac:dyDescent="0.25">
      <c r="A54" s="91" t="s">
        <v>40</v>
      </c>
      <c r="B54" s="92"/>
      <c r="C54" s="92"/>
      <c r="D54" s="92"/>
      <c r="E54" s="92"/>
      <c r="F54" s="92"/>
      <c r="G54" s="92"/>
      <c r="H54" s="92"/>
      <c r="I54" s="92"/>
      <c r="J54" s="93"/>
    </row>
    <row r="55" spans="1:10" ht="77.25" customHeight="1" x14ac:dyDescent="0.25">
      <c r="A55" s="96" t="s">
        <v>185</v>
      </c>
      <c r="B55" s="96"/>
      <c r="C55" s="96"/>
      <c r="D55" s="96"/>
      <c r="E55" s="96"/>
      <c r="F55" s="96"/>
      <c r="G55" s="96"/>
      <c r="H55" s="96"/>
      <c r="I55" s="96"/>
      <c r="J55" s="96"/>
    </row>
    <row r="56" spans="1:10" x14ac:dyDescent="0.25">
      <c r="A56" s="94" t="s">
        <v>41</v>
      </c>
      <c r="B56" s="94"/>
      <c r="C56" s="94"/>
      <c r="D56" s="94"/>
      <c r="E56" s="94"/>
      <c r="F56" s="94"/>
      <c r="G56" s="94"/>
      <c r="H56" s="94"/>
      <c r="I56" s="94"/>
      <c r="J56" s="94"/>
    </row>
    <row r="57" spans="1:10" x14ac:dyDescent="0.25">
      <c r="G57" s="95"/>
      <c r="H57" s="95"/>
      <c r="I57" s="95"/>
      <c r="J57" s="95"/>
    </row>
    <row r="58" spans="1:10" x14ac:dyDescent="0.25">
      <c r="A58" s="24" t="s">
        <v>48</v>
      </c>
      <c r="B58" s="27">
        <f>+SUM(Tabla1324567[Financiera
(D)])</f>
        <v>255062400.04000002</v>
      </c>
      <c r="G58" s="75"/>
      <c r="H58" s="75"/>
      <c r="I58" s="75"/>
      <c r="J58" s="75"/>
    </row>
    <row r="59" spans="1:10" x14ac:dyDescent="0.25">
      <c r="A59" s="24" t="s">
        <v>49</v>
      </c>
      <c r="B59" s="27">
        <f>+SUM(Tabla1324567[Financiera
(B)])</f>
        <v>255062400.04000002</v>
      </c>
      <c r="G59" s="75"/>
      <c r="H59" s="75"/>
      <c r="I59" s="75"/>
      <c r="J59" s="75"/>
    </row>
    <row r="60" spans="1:10" x14ac:dyDescent="0.25">
      <c r="A60" s="24" t="s">
        <v>50</v>
      </c>
      <c r="B60" s="27">
        <f>+SUM(Tabla1324567[Financiera 
 (F)])</f>
        <v>2439851546.1200004</v>
      </c>
    </row>
  </sheetData>
  <mergeCells count="64">
    <mergeCell ref="B49:J49"/>
    <mergeCell ref="B50:J50"/>
    <mergeCell ref="B51:J51"/>
    <mergeCell ref="B42:J42"/>
    <mergeCell ref="B44:J44"/>
    <mergeCell ref="B45:J45"/>
    <mergeCell ref="B46:J46"/>
    <mergeCell ref="B48:J48"/>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B41:J41"/>
    <mergeCell ref="A34:J34"/>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55:J55"/>
    <mergeCell ref="G59:J59"/>
    <mergeCell ref="A35:J35"/>
    <mergeCell ref="A52:J52"/>
    <mergeCell ref="A53:J53"/>
    <mergeCell ref="A54:J54"/>
    <mergeCell ref="A56:J56"/>
    <mergeCell ref="G57:J57"/>
    <mergeCell ref="G58:J58"/>
    <mergeCell ref="B39:J39"/>
    <mergeCell ref="B43:J43"/>
    <mergeCell ref="B47:J47"/>
    <mergeCell ref="B36:J36"/>
    <mergeCell ref="B37:J37"/>
    <mergeCell ref="B38:J38"/>
    <mergeCell ref="B40:J40"/>
  </mergeCells>
  <phoneticPr fontId="33" type="noConversion"/>
  <dataValidations xWindow="458" yWindow="658" count="16">
    <dataValidation allowBlank="1" showInputMessage="1" showErrorMessage="1" prompt="Monto presupuestado para el producto" sqref="B58:B59 F28:F33 D28:D33" xr:uid="{00000000-0002-0000-0400-000000000000}"/>
    <dataValidation allowBlank="1" showInputMessage="1" showErrorMessage="1" prompt="¿En qué consiste el programa?" sqref="B19:J19" xr:uid="{00000000-0002-0000-0400-000001000000}"/>
    <dataValidation allowBlank="1" showInputMessage="1" showErrorMessage="1" prompt="Presupuesto del programa" sqref="A25:C25 F25" xr:uid="{DB56070E-C7CE-49FF-94C3-F940F66CA73D}"/>
    <dataValidation allowBlank="1" showInputMessage="1" showErrorMessage="1" prompt="Oportunidades de mejora identificadas" sqref="A54:A55 B54:J54" xr:uid="{00000000-0002-0000-0400-000003000000}"/>
    <dataValidation allowBlank="1" showInputMessage="1" showErrorMessage="1" prompt="Nombre del producto" sqref="B36" xr:uid="{00000000-0002-0000-0400-000004000000}"/>
    <dataValidation allowBlank="1" showInputMessage="1" showErrorMessage="1" prompt="¿A quién va dirigido el programa?, ¿qué característica tiene esta población que requiere ser beneficiada?" sqref="B20:J20" xr:uid="{00000000-0002-0000-0400-000005000000}"/>
    <dataValidation allowBlank="1" showInputMessage="1" prompt="Nombre del capítulo" sqref="B8:J10" xr:uid="{00000000-0002-0000-0400-000006000000}"/>
    <dataValidation allowBlank="1" sqref="A8" xr:uid="{00000000-0002-0000-0400-000007000000}"/>
    <dataValidation allowBlank="1" showInputMessage="1" showErrorMessage="1" prompt="Monto ejecutado en el trimestre" sqref="H28:H33" xr:uid="{00000000-0002-0000-0400-000008000000}"/>
    <dataValidation allowBlank="1" showInputMessage="1" showErrorMessage="1" prompt="Meta alcanzada en el trimestre" sqref="G28 G33" xr:uid="{00000000-0002-0000-0400-000009000000}"/>
    <dataValidation allowBlank="1" showInputMessage="1" showErrorMessage="1" prompt="Meta anual del indicador" sqref="C28:C33 E28:E33" xr:uid="{00000000-0002-0000-0400-00000A000000}"/>
    <dataValidation allowBlank="1" showInputMessage="1" showErrorMessage="1" prompt="Nombre del indicador" sqref="B28:B33" xr:uid="{00000000-0002-0000-0400-00000B000000}"/>
    <dataValidation allowBlank="1" showInputMessage="1" showErrorMessage="1" prompt="Nombre de cada producto" sqref="A28:A33" xr:uid="{00000000-0002-0000-0400-00000C000000}"/>
    <dataValidation allowBlank="1" showInputMessage="1" showErrorMessage="1" prompt="De existir desvío, explicar razones." sqref="C45:J45 B44:J44 C40:J41 B48:J49" xr:uid="{00000000-0002-0000-0400-00000D000000}"/>
    <dataValidation allowBlank="1" showInputMessage="1" showErrorMessage="1" prompt="1. Describir lo plasmado en el presupuesto_x000a_2. Describir lo alcanzado en términos financieros y de producción " sqref="B44" xr:uid="{00000000-0002-0000-0400-00000E000000}"/>
    <dataValidation allowBlank="1" showInputMessage="1" showErrorMessage="1" prompt="¿En qué consiste el producto? su objetivo" sqref="C37:J37 B40" xr:uid="{00000000-0002-0000-0400-00000F000000}"/>
  </dataValidations>
  <pageMargins left="0.7" right="0.7" top="0.75" bottom="0.75" header="0.3" footer="0.3"/>
  <pageSetup scale="62" orientation="portrait" r:id="rId1"/>
  <ignoredErrors>
    <ignoredError sqref="B58:B60 J29:J32" unlockedFormula="1"/>
  </ignoredErrors>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5"/>
  <sheetViews>
    <sheetView view="pageBreakPreview" topLeftCell="A11" zoomScale="120" zoomScaleNormal="100" zoomScaleSheetLayoutView="120" workbookViewId="0">
      <selection activeCell="B34" sqref="B34:J34"/>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4.85546875" style="8" customWidth="1"/>
  </cols>
  <sheetData>
    <row r="1" spans="1:11" ht="21.75" thickBot="1" x14ac:dyDescent="0.3">
      <c r="A1" s="19"/>
      <c r="B1" s="118" t="s">
        <v>159</v>
      </c>
      <c r="C1" s="119"/>
      <c r="D1" s="119"/>
      <c r="E1" s="119"/>
      <c r="F1" s="119"/>
      <c r="G1" s="119"/>
      <c r="H1" s="119"/>
      <c r="I1" s="119"/>
      <c r="J1" s="120"/>
      <c r="K1" s="1"/>
    </row>
    <row r="2" spans="1:11" ht="21.75" thickBot="1" x14ac:dyDescent="0.3">
      <c r="A2" s="20"/>
      <c r="B2" s="121" t="s">
        <v>0</v>
      </c>
      <c r="C2" s="122"/>
      <c r="D2" s="121" t="s">
        <v>1</v>
      </c>
      <c r="E2" s="122"/>
      <c r="F2" s="122"/>
      <c r="G2" s="122"/>
      <c r="H2" s="123"/>
      <c r="I2" s="2" t="s">
        <v>2</v>
      </c>
      <c r="J2" s="3" t="s">
        <v>3</v>
      </c>
      <c r="K2" s="1"/>
    </row>
    <row r="3" spans="1:11" ht="21.75" thickBot="1" x14ac:dyDescent="0.3">
      <c r="A3" s="21"/>
      <c r="B3" s="124" t="s">
        <v>4</v>
      </c>
      <c r="C3" s="125"/>
      <c r="D3" s="124"/>
      <c r="E3" s="125"/>
      <c r="F3" s="125"/>
      <c r="G3" s="125"/>
      <c r="H3" s="126"/>
      <c r="I3" s="4"/>
      <c r="J3" s="5"/>
      <c r="K3" s="1"/>
    </row>
    <row r="4" spans="1:11" x14ac:dyDescent="0.25">
      <c r="A4" s="127"/>
      <c r="B4" s="128"/>
      <c r="C4" s="128"/>
      <c r="D4" s="129"/>
      <c r="E4" s="129"/>
      <c r="F4" s="129"/>
      <c r="G4" s="129"/>
      <c r="H4" s="129"/>
      <c r="I4" s="128"/>
      <c r="J4" s="130"/>
      <c r="K4" s="1"/>
    </row>
    <row r="5" spans="1:11" ht="3" customHeight="1" x14ac:dyDescent="0.25">
      <c r="A5" s="131"/>
      <c r="B5" s="132"/>
      <c r="C5" s="132"/>
      <c r="D5" s="132"/>
      <c r="E5" s="132"/>
      <c r="F5" s="132"/>
      <c r="G5" s="132"/>
      <c r="H5" s="132"/>
      <c r="I5" s="132"/>
      <c r="J5" s="133"/>
      <c r="K5" s="1"/>
    </row>
    <row r="6" spans="1:11" ht="15.75" x14ac:dyDescent="0.25">
      <c r="A6" s="85" t="s">
        <v>152</v>
      </c>
      <c r="B6" s="86"/>
      <c r="C6" s="86"/>
      <c r="D6" s="86"/>
      <c r="E6" s="86"/>
      <c r="F6" s="86"/>
      <c r="G6" s="86"/>
      <c r="H6" s="86"/>
      <c r="I6" s="86"/>
      <c r="J6" s="87"/>
      <c r="K6" s="1"/>
    </row>
    <row r="7" spans="1:11" ht="15.75" x14ac:dyDescent="0.25">
      <c r="A7" s="76" t="s">
        <v>5</v>
      </c>
      <c r="B7" s="77"/>
      <c r="C7" s="77"/>
      <c r="D7" s="77"/>
      <c r="E7" s="77"/>
      <c r="F7" s="77"/>
      <c r="G7" s="77"/>
      <c r="H7" s="77"/>
      <c r="I7" s="77"/>
      <c r="J7" s="78"/>
      <c r="K7" s="1"/>
    </row>
    <row r="8" spans="1:11" x14ac:dyDescent="0.25">
      <c r="A8" s="6" t="s">
        <v>6</v>
      </c>
      <c r="B8" s="115" t="s">
        <v>51</v>
      </c>
      <c r="C8" s="116"/>
      <c r="D8" s="116"/>
      <c r="E8" s="116"/>
      <c r="F8" s="116"/>
      <c r="G8" s="116"/>
      <c r="H8" s="116"/>
      <c r="I8" s="116"/>
      <c r="J8" s="117"/>
      <c r="K8" s="1"/>
    </row>
    <row r="9" spans="1:11" x14ac:dyDescent="0.25">
      <c r="A9" s="22" t="s">
        <v>35</v>
      </c>
      <c r="B9" s="115" t="s">
        <v>57</v>
      </c>
      <c r="C9" s="116"/>
      <c r="D9" s="116"/>
      <c r="E9" s="116"/>
      <c r="F9" s="116"/>
      <c r="G9" s="116"/>
      <c r="H9" s="116"/>
      <c r="I9" s="116"/>
      <c r="J9" s="117"/>
      <c r="K9" s="1"/>
    </row>
    <row r="10" spans="1:11" x14ac:dyDescent="0.25">
      <c r="A10" s="22" t="s">
        <v>36</v>
      </c>
      <c r="B10" s="115" t="s">
        <v>52</v>
      </c>
      <c r="C10" s="116"/>
      <c r="D10" s="116"/>
      <c r="E10" s="116"/>
      <c r="F10" s="116"/>
      <c r="G10" s="116"/>
      <c r="H10" s="116"/>
      <c r="I10" s="116"/>
      <c r="J10" s="117"/>
      <c r="K10" s="1"/>
    </row>
    <row r="11" spans="1:11" ht="52.5" customHeight="1" x14ac:dyDescent="0.25">
      <c r="A11" s="6" t="s">
        <v>7</v>
      </c>
      <c r="B11" s="112" t="s">
        <v>53</v>
      </c>
      <c r="C11" s="96"/>
      <c r="D11" s="96"/>
      <c r="E11" s="96"/>
      <c r="F11" s="96"/>
      <c r="G11" s="96"/>
      <c r="H11" s="96"/>
      <c r="I11" s="96"/>
      <c r="J11" s="113"/>
    </row>
    <row r="12" spans="1:11" ht="42.75" customHeight="1" x14ac:dyDescent="0.25">
      <c r="A12" s="6" t="s">
        <v>8</v>
      </c>
      <c r="B12" s="112" t="s">
        <v>54</v>
      </c>
      <c r="C12" s="96"/>
      <c r="D12" s="96"/>
      <c r="E12" s="96"/>
      <c r="F12" s="96"/>
      <c r="G12" s="96"/>
      <c r="H12" s="96"/>
      <c r="I12" s="96"/>
      <c r="J12" s="113"/>
    </row>
    <row r="13" spans="1:11" ht="15.75" x14ac:dyDescent="0.25">
      <c r="A13" s="85" t="s">
        <v>9</v>
      </c>
      <c r="B13" s="86"/>
      <c r="C13" s="86"/>
      <c r="D13" s="86"/>
      <c r="E13" s="86"/>
      <c r="F13" s="86"/>
      <c r="G13" s="86"/>
      <c r="H13" s="86"/>
      <c r="I13" s="86"/>
      <c r="J13" s="87"/>
    </row>
    <row r="14" spans="1:11" x14ac:dyDescent="0.25">
      <c r="A14" s="6" t="s">
        <v>10</v>
      </c>
      <c r="B14" s="23">
        <v>2</v>
      </c>
      <c r="C14" s="114" t="s">
        <v>55</v>
      </c>
      <c r="D14" s="114"/>
      <c r="E14" s="114"/>
      <c r="F14" s="114"/>
      <c r="G14" s="114"/>
      <c r="H14" s="114"/>
      <c r="I14" s="114"/>
      <c r="J14" s="114"/>
    </row>
    <row r="15" spans="1:11" x14ac:dyDescent="0.25">
      <c r="A15" s="6" t="s">
        <v>11</v>
      </c>
      <c r="B15" s="9">
        <v>2.1</v>
      </c>
      <c r="C15" s="114" t="s">
        <v>56</v>
      </c>
      <c r="D15" s="114"/>
      <c r="E15" s="114"/>
      <c r="F15" s="114"/>
      <c r="G15" s="114"/>
      <c r="H15" s="114"/>
      <c r="I15" s="114"/>
      <c r="J15" s="114"/>
    </row>
    <row r="16" spans="1:11" ht="41.25" customHeight="1" x14ac:dyDescent="0.25">
      <c r="A16" s="6" t="s">
        <v>12</v>
      </c>
      <c r="B16" s="10" t="s">
        <v>58</v>
      </c>
      <c r="C16" s="114" t="s">
        <v>140</v>
      </c>
      <c r="D16" s="114"/>
      <c r="E16" s="114"/>
      <c r="F16" s="114"/>
      <c r="G16" s="114"/>
      <c r="H16" s="114"/>
      <c r="I16" s="114"/>
      <c r="J16" s="114"/>
    </row>
    <row r="17" spans="1:11" ht="15.75" x14ac:dyDescent="0.25">
      <c r="A17" s="85" t="s">
        <v>13</v>
      </c>
      <c r="B17" s="86"/>
      <c r="C17" s="86"/>
      <c r="D17" s="86"/>
      <c r="E17" s="86"/>
      <c r="F17" s="86"/>
      <c r="G17" s="86"/>
      <c r="H17" s="86"/>
      <c r="I17" s="86"/>
      <c r="J17" s="87"/>
    </row>
    <row r="18" spans="1:11" x14ac:dyDescent="0.25">
      <c r="A18" s="6" t="s">
        <v>14</v>
      </c>
      <c r="B18" s="79" t="s">
        <v>96</v>
      </c>
      <c r="C18" s="79"/>
      <c r="D18" s="79"/>
      <c r="E18" s="79"/>
      <c r="F18" s="79"/>
      <c r="G18" s="79"/>
      <c r="H18" s="79"/>
      <c r="I18" s="79"/>
      <c r="J18" s="80"/>
    </row>
    <row r="19" spans="1:11" ht="37.5" customHeight="1" x14ac:dyDescent="0.25">
      <c r="A19" s="11" t="s">
        <v>15</v>
      </c>
      <c r="B19" s="81" t="s">
        <v>95</v>
      </c>
      <c r="C19" s="81"/>
      <c r="D19" s="81"/>
      <c r="E19" s="81"/>
      <c r="F19" s="81"/>
      <c r="G19" s="81"/>
      <c r="H19" s="81"/>
      <c r="I19" s="81"/>
      <c r="J19" s="82"/>
    </row>
    <row r="20" spans="1:11" x14ac:dyDescent="0.25">
      <c r="A20" s="11" t="s">
        <v>16</v>
      </c>
      <c r="B20" s="81" t="s">
        <v>98</v>
      </c>
      <c r="C20" s="81"/>
      <c r="D20" s="81"/>
      <c r="E20" s="81"/>
      <c r="F20" s="81"/>
      <c r="G20" s="81"/>
      <c r="H20" s="81"/>
      <c r="I20" s="81"/>
      <c r="J20" s="82"/>
    </row>
    <row r="21" spans="1:11" x14ac:dyDescent="0.25">
      <c r="A21" s="11" t="s">
        <v>37</v>
      </c>
      <c r="B21" s="81" t="s">
        <v>97</v>
      </c>
      <c r="C21" s="81"/>
      <c r="D21" s="81"/>
      <c r="E21" s="81"/>
      <c r="F21" s="81"/>
      <c r="G21" s="81"/>
      <c r="H21" s="81"/>
      <c r="I21" s="81"/>
      <c r="J21" s="82"/>
      <c r="K21" s="1"/>
    </row>
    <row r="22" spans="1:11" ht="15.75" x14ac:dyDescent="0.25">
      <c r="A22" s="85" t="s">
        <v>17</v>
      </c>
      <c r="B22" s="86"/>
      <c r="C22" s="86"/>
      <c r="D22" s="86"/>
      <c r="E22" s="86"/>
      <c r="F22" s="86"/>
      <c r="G22" s="86"/>
      <c r="H22" s="86"/>
      <c r="I22" s="86"/>
      <c r="J22" s="87"/>
    </row>
    <row r="23" spans="1:11" ht="15.75" x14ac:dyDescent="0.25">
      <c r="A23" s="76" t="s">
        <v>18</v>
      </c>
      <c r="B23" s="77"/>
      <c r="C23" s="77"/>
      <c r="D23" s="77"/>
      <c r="E23" s="77"/>
      <c r="F23" s="77"/>
      <c r="G23" s="77"/>
      <c r="H23" s="77"/>
      <c r="I23" s="77"/>
      <c r="J23" s="78"/>
      <c r="K23" s="1"/>
    </row>
    <row r="24" spans="1:11" ht="15" customHeight="1" x14ac:dyDescent="0.25">
      <c r="A24" s="97" t="s">
        <v>19</v>
      </c>
      <c r="B24" s="98"/>
      <c r="C24" s="99" t="s">
        <v>20</v>
      </c>
      <c r="D24" s="100"/>
      <c r="E24" s="100"/>
      <c r="F24" s="100" t="s">
        <v>21</v>
      </c>
      <c r="G24" s="100"/>
      <c r="H24" s="98"/>
      <c r="I24" s="99" t="s">
        <v>22</v>
      </c>
      <c r="J24" s="101"/>
    </row>
    <row r="25" spans="1:11" x14ac:dyDescent="0.25">
      <c r="A25" s="102">
        <v>302594644</v>
      </c>
      <c r="B25" s="103"/>
      <c r="C25" s="104">
        <v>198026535.5</v>
      </c>
      <c r="D25" s="105"/>
      <c r="E25" s="106"/>
      <c r="F25" s="104">
        <v>167884767.80000001</v>
      </c>
      <c r="G25" s="105"/>
      <c r="H25" s="106"/>
      <c r="I25" s="107">
        <f>+F25/A25</f>
        <v>0.55481738070684428</v>
      </c>
      <c r="J25" s="108"/>
    </row>
    <row r="26" spans="1:11" ht="15.75" x14ac:dyDescent="0.25">
      <c r="A26" s="76" t="s">
        <v>23</v>
      </c>
      <c r="B26" s="77"/>
      <c r="C26" s="77"/>
      <c r="D26" s="77"/>
      <c r="E26" s="77"/>
      <c r="F26" s="77"/>
      <c r="G26" s="77"/>
      <c r="H26" s="77"/>
      <c r="I26" s="77"/>
      <c r="J26" s="78"/>
      <c r="K26" s="1"/>
    </row>
    <row r="27" spans="1:11" ht="15" customHeight="1" x14ac:dyDescent="0.25">
      <c r="A27" s="7"/>
      <c r="B27"/>
      <c r="C27" s="109" t="s">
        <v>156</v>
      </c>
      <c r="D27" s="110"/>
      <c r="E27" s="109" t="s">
        <v>157</v>
      </c>
      <c r="F27" s="110"/>
      <c r="G27" s="109" t="s">
        <v>158</v>
      </c>
      <c r="H27" s="109"/>
      <c r="I27" s="109" t="s">
        <v>24</v>
      </c>
      <c r="J27" s="111"/>
    </row>
    <row r="28" spans="1:11" ht="39" thickBot="1" x14ac:dyDescent="0.3">
      <c r="A28" s="12" t="s">
        <v>25</v>
      </c>
      <c r="B28" s="13" t="s">
        <v>26</v>
      </c>
      <c r="C28" s="13" t="s">
        <v>38</v>
      </c>
      <c r="D28" s="13" t="s">
        <v>39</v>
      </c>
      <c r="E28" s="13" t="s">
        <v>42</v>
      </c>
      <c r="F28" s="13" t="s">
        <v>43</v>
      </c>
      <c r="G28" s="13" t="s">
        <v>44</v>
      </c>
      <c r="H28" s="13" t="s">
        <v>45</v>
      </c>
      <c r="I28" s="13" t="s">
        <v>46</v>
      </c>
      <c r="J28" s="14" t="s">
        <v>47</v>
      </c>
      <c r="K28" s="48" t="s">
        <v>148</v>
      </c>
    </row>
    <row r="29" spans="1:11" ht="72.75" thickBot="1" x14ac:dyDescent="0.3">
      <c r="A29" s="25" t="s">
        <v>99</v>
      </c>
      <c r="B29" s="28" t="s">
        <v>134</v>
      </c>
      <c r="C29" s="15"/>
      <c r="D29" s="56">
        <v>59545168.089999996</v>
      </c>
      <c r="E29" s="15"/>
      <c r="F29" s="56">
        <v>59545168.089999996</v>
      </c>
      <c r="G29" s="28"/>
      <c r="H29" s="56">
        <v>83068763.109999999</v>
      </c>
      <c r="I29" s="16" t="s">
        <v>155</v>
      </c>
      <c r="J29" s="17">
        <f>IF(H29&gt;0,H29/D29,0)</f>
        <v>1.3950546412841607</v>
      </c>
      <c r="K29" s="53" t="s">
        <v>151</v>
      </c>
    </row>
    <row r="30" spans="1:11" x14ac:dyDescent="0.25">
      <c r="A30" s="29"/>
      <c r="B30" s="30"/>
      <c r="C30" s="31"/>
      <c r="D30" s="32"/>
      <c r="E30" s="31"/>
      <c r="F30" s="32"/>
      <c r="G30" s="33"/>
      <c r="H30" s="32"/>
      <c r="I30" s="34"/>
      <c r="J30" s="35"/>
    </row>
    <row r="31" spans="1:11" ht="15.75" x14ac:dyDescent="0.25">
      <c r="A31" s="85" t="s">
        <v>27</v>
      </c>
      <c r="B31" s="86"/>
      <c r="C31" s="86"/>
      <c r="D31" s="86"/>
      <c r="E31" s="86"/>
      <c r="F31" s="86"/>
      <c r="G31" s="86"/>
      <c r="H31" s="86"/>
      <c r="I31" s="86"/>
      <c r="J31" s="87"/>
    </row>
    <row r="32" spans="1:11" ht="15.75" x14ac:dyDescent="0.25">
      <c r="A32" s="76" t="s">
        <v>28</v>
      </c>
      <c r="B32" s="77"/>
      <c r="C32" s="77"/>
      <c r="D32" s="77"/>
      <c r="E32" s="77"/>
      <c r="F32" s="77"/>
      <c r="G32" s="77"/>
      <c r="H32" s="77"/>
      <c r="I32" s="77"/>
      <c r="J32" s="78"/>
    </row>
    <row r="33" spans="1:11" x14ac:dyDescent="0.25">
      <c r="A33" s="18" t="s">
        <v>29</v>
      </c>
      <c r="B33" s="79" t="s">
        <v>136</v>
      </c>
      <c r="C33" s="79"/>
      <c r="D33" s="79"/>
      <c r="E33" s="79"/>
      <c r="F33" s="79"/>
      <c r="G33" s="79"/>
      <c r="H33" s="79"/>
      <c r="I33" s="79"/>
      <c r="J33" s="80"/>
    </row>
    <row r="34" spans="1:11" ht="30" x14ac:dyDescent="0.25">
      <c r="A34" s="18" t="s">
        <v>30</v>
      </c>
      <c r="B34" s="81" t="s">
        <v>135</v>
      </c>
      <c r="C34" s="81"/>
      <c r="D34" s="81"/>
      <c r="E34" s="81"/>
      <c r="F34" s="81"/>
      <c r="G34" s="81"/>
      <c r="H34" s="81"/>
      <c r="I34" s="81"/>
      <c r="J34" s="82"/>
    </row>
    <row r="35" spans="1:11" x14ac:dyDescent="0.25">
      <c r="A35" s="18" t="s">
        <v>31</v>
      </c>
      <c r="B35" s="81" t="s">
        <v>175</v>
      </c>
      <c r="C35" s="81"/>
      <c r="D35" s="81"/>
      <c r="E35" s="81"/>
      <c r="F35" s="81"/>
      <c r="G35" s="81"/>
      <c r="H35" s="81"/>
      <c r="I35" s="81"/>
      <c r="J35" s="82"/>
      <c r="K35" s="1"/>
    </row>
    <row r="36" spans="1:11" ht="48" customHeight="1" x14ac:dyDescent="0.25">
      <c r="A36" s="18" t="s">
        <v>32</v>
      </c>
      <c r="B36" s="81" t="s">
        <v>180</v>
      </c>
      <c r="C36" s="81"/>
      <c r="D36" s="81"/>
      <c r="E36" s="81"/>
      <c r="F36" s="81"/>
      <c r="G36" s="81"/>
      <c r="H36" s="81"/>
      <c r="I36" s="81"/>
      <c r="J36" s="82"/>
    </row>
    <row r="37" spans="1:11" ht="27.75" customHeight="1" x14ac:dyDescent="0.25">
      <c r="A37" s="85" t="s">
        <v>33</v>
      </c>
      <c r="B37" s="86"/>
      <c r="C37" s="86"/>
      <c r="D37" s="86"/>
      <c r="E37" s="86"/>
      <c r="F37" s="86"/>
      <c r="G37" s="86"/>
      <c r="H37" s="86"/>
      <c r="I37" s="86"/>
      <c r="J37" s="87"/>
    </row>
    <row r="38" spans="1:11" ht="30.75" customHeight="1" x14ac:dyDescent="0.25">
      <c r="A38" s="88" t="s">
        <v>34</v>
      </c>
      <c r="B38" s="89"/>
      <c r="C38" s="89"/>
      <c r="D38" s="89"/>
      <c r="E38" s="89"/>
      <c r="F38" s="89"/>
      <c r="G38" s="89"/>
      <c r="H38" s="89"/>
      <c r="I38" s="89"/>
      <c r="J38" s="90"/>
    </row>
    <row r="39" spans="1:11" x14ac:dyDescent="0.25">
      <c r="A39" s="91" t="s">
        <v>40</v>
      </c>
      <c r="B39" s="92"/>
      <c r="C39" s="92"/>
      <c r="D39" s="92"/>
      <c r="E39" s="92"/>
      <c r="F39" s="92"/>
      <c r="G39" s="92"/>
      <c r="H39" s="92"/>
      <c r="I39" s="92"/>
      <c r="J39" s="93"/>
    </row>
    <row r="40" spans="1:11" x14ac:dyDescent="0.25">
      <c r="A40" s="96" t="s">
        <v>184</v>
      </c>
      <c r="B40" s="96"/>
      <c r="C40" s="96"/>
      <c r="D40" s="96"/>
      <c r="E40" s="96"/>
      <c r="F40" s="96"/>
      <c r="G40" s="96"/>
      <c r="H40" s="96"/>
      <c r="I40" s="96"/>
      <c r="J40" s="96"/>
    </row>
    <row r="41" spans="1:11" x14ac:dyDescent="0.25">
      <c r="A41" s="94" t="s">
        <v>41</v>
      </c>
      <c r="B41" s="94"/>
      <c r="C41" s="94"/>
      <c r="D41" s="94"/>
      <c r="E41" s="94"/>
      <c r="F41" s="94"/>
      <c r="G41" s="94"/>
      <c r="H41" s="94"/>
      <c r="I41" s="94"/>
      <c r="J41" s="94"/>
    </row>
    <row r="42" spans="1:11" x14ac:dyDescent="0.25">
      <c r="G42" s="95"/>
      <c r="H42" s="95"/>
      <c r="I42" s="95"/>
      <c r="J42" s="95"/>
    </row>
    <row r="43" spans="1:11" x14ac:dyDescent="0.25">
      <c r="A43" s="24" t="s">
        <v>48</v>
      </c>
      <c r="B43" s="27">
        <f>+A25</f>
        <v>302594644</v>
      </c>
      <c r="G43" s="75"/>
      <c r="H43" s="75"/>
      <c r="I43" s="75"/>
      <c r="J43" s="75"/>
    </row>
    <row r="44" spans="1:11" x14ac:dyDescent="0.25">
      <c r="A44" s="24" t="s">
        <v>49</v>
      </c>
      <c r="B44" s="27">
        <f>+C25</f>
        <v>198026535.5</v>
      </c>
      <c r="G44" s="75"/>
      <c r="H44" s="75"/>
      <c r="I44" s="75"/>
      <c r="J44" s="75"/>
    </row>
    <row r="45" spans="1:11" x14ac:dyDescent="0.25">
      <c r="A45" s="24" t="s">
        <v>50</v>
      </c>
      <c r="B45" s="27">
        <f>+F25</f>
        <v>167884767.80000001</v>
      </c>
    </row>
  </sheetData>
  <mergeCells count="52">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4:J44"/>
    <mergeCell ref="A32:J32"/>
    <mergeCell ref="B33:J33"/>
    <mergeCell ref="B34:J34"/>
    <mergeCell ref="B35:J35"/>
    <mergeCell ref="B36:J36"/>
    <mergeCell ref="A37:J37"/>
    <mergeCell ref="A38:J38"/>
    <mergeCell ref="A39:J39"/>
    <mergeCell ref="A41:J41"/>
    <mergeCell ref="G42:J42"/>
    <mergeCell ref="G43:J43"/>
    <mergeCell ref="A40:J40"/>
  </mergeCells>
  <dataValidations count="15">
    <dataValidation allowBlank="1" sqref="A8" xr:uid="{00000000-0002-0000-0500-000000000000}"/>
    <dataValidation allowBlank="1" showInputMessage="1" prompt="Nombre del capítulo" sqref="B8:J10" xr:uid="{00000000-0002-0000-0500-000001000000}"/>
    <dataValidation allowBlank="1" showInputMessage="1" showErrorMessage="1" prompt="¿A quién va dirigido el programa?, ¿qué característica tiene esta población que requiere ser beneficiada?" sqref="B20:J20" xr:uid="{00000000-0002-0000-0500-000002000000}"/>
    <dataValidation allowBlank="1" showInputMessage="1" showErrorMessage="1" prompt="Nombre del producto" sqref="B33:J33" xr:uid="{00000000-0002-0000-0500-000003000000}"/>
    <dataValidation allowBlank="1" showInputMessage="1" showErrorMessage="1" prompt="¿En qué consiste el producto? su objetivo" sqref="B34:J34" xr:uid="{00000000-0002-0000-0500-000004000000}"/>
    <dataValidation allowBlank="1" showInputMessage="1" showErrorMessage="1" prompt="De existir desvío, explicar razones." sqref="B36:J36" xr:uid="{00000000-0002-0000-0500-000005000000}"/>
    <dataValidation allowBlank="1" showInputMessage="1" showErrorMessage="1" prompt="Oportunidades de mejora identificadas" sqref="B39:J39 A39:A40" xr:uid="{00000000-0002-0000-0500-000006000000}"/>
    <dataValidation allowBlank="1" showInputMessage="1" showErrorMessage="1" prompt="Presupuesto del programa" sqref="A25:C25 F25" xr:uid="{B9EFB92D-A7C0-4B29-A001-3E40FB32BF5F}"/>
    <dataValidation allowBlank="1" showInputMessage="1" showErrorMessage="1" prompt="¿En qué consiste el programa?" sqref="B19:J19" xr:uid="{00000000-0002-0000-0500-000008000000}"/>
    <dataValidation allowBlank="1" showInputMessage="1" showErrorMessage="1" prompt="Monto presupuestado para el producto" sqref="B43:B44 D28:D30 F28:F30" xr:uid="{00000000-0002-0000-0500-000009000000}"/>
    <dataValidation allowBlank="1" showInputMessage="1" showErrorMessage="1" prompt="Nombre de cada producto" sqref="A28:A30" xr:uid="{00000000-0002-0000-0500-00000A000000}"/>
    <dataValidation allowBlank="1" showInputMessage="1" showErrorMessage="1" prompt="Nombre del indicador" sqref="B28:B30" xr:uid="{00000000-0002-0000-0500-00000B000000}"/>
    <dataValidation allowBlank="1" showInputMessage="1" showErrorMessage="1" prompt="Meta anual del indicador" sqref="C28:C30 E28:E30" xr:uid="{00000000-0002-0000-0500-00000C000000}"/>
    <dataValidation allowBlank="1" showInputMessage="1" showErrorMessage="1" prompt="Meta alcanzada en el trimestre" sqref="G28:G30" xr:uid="{00000000-0002-0000-0500-00000D000000}"/>
    <dataValidation allowBlank="1" showInputMessage="1" showErrorMessage="1" prompt="Monto ejecutado en el trimestre" sqref="H28:H30" xr:uid="{00000000-0002-0000-0500-00000E000000}"/>
  </dataValidations>
  <pageMargins left="0.7" right="0.7" top="0.75" bottom="0.75" header="0.3" footer="0.3"/>
  <pageSetup scale="62" orientation="portrait" r:id="rId1"/>
  <ignoredErrors>
    <ignoredError sqref="B43:B45 J29" unlockedFormula="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
  <sheetViews>
    <sheetView tabSelected="1" view="pageBreakPreview" topLeftCell="A11" zoomScale="120" zoomScaleNormal="100" zoomScaleSheetLayoutView="120" workbookViewId="0">
      <selection activeCell="M35" sqref="M35"/>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8.42578125" style="8" customWidth="1"/>
  </cols>
  <sheetData>
    <row r="1" spans="1:11" ht="21.75" thickBot="1" x14ac:dyDescent="0.3">
      <c r="A1" s="19"/>
      <c r="B1" s="118" t="s">
        <v>159</v>
      </c>
      <c r="C1" s="119"/>
      <c r="D1" s="119"/>
      <c r="E1" s="119"/>
      <c r="F1" s="119"/>
      <c r="G1" s="119"/>
      <c r="H1" s="119"/>
      <c r="I1" s="119"/>
      <c r="J1" s="120"/>
      <c r="K1" s="1"/>
    </row>
    <row r="2" spans="1:11" ht="21.75" thickBot="1" x14ac:dyDescent="0.3">
      <c r="A2" s="20"/>
      <c r="B2" s="121" t="s">
        <v>0</v>
      </c>
      <c r="C2" s="122"/>
      <c r="D2" s="121" t="s">
        <v>1</v>
      </c>
      <c r="E2" s="122"/>
      <c r="F2" s="122"/>
      <c r="G2" s="122"/>
      <c r="H2" s="123"/>
      <c r="I2" s="2" t="s">
        <v>2</v>
      </c>
      <c r="J2" s="3" t="s">
        <v>3</v>
      </c>
      <c r="K2" s="1"/>
    </row>
    <row r="3" spans="1:11" ht="21.75" thickBot="1" x14ac:dyDescent="0.3">
      <c r="A3" s="21"/>
      <c r="B3" s="124"/>
      <c r="C3" s="125"/>
      <c r="D3" s="124"/>
      <c r="E3" s="125"/>
      <c r="F3" s="125"/>
      <c r="G3" s="125"/>
      <c r="H3" s="126"/>
      <c r="I3" s="4"/>
      <c r="J3" s="5"/>
      <c r="K3" s="1"/>
    </row>
    <row r="4" spans="1:11" x14ac:dyDescent="0.25">
      <c r="A4" s="127"/>
      <c r="B4" s="128"/>
      <c r="C4" s="128"/>
      <c r="D4" s="129"/>
      <c r="E4" s="129"/>
      <c r="F4" s="129"/>
      <c r="G4" s="129"/>
      <c r="H4" s="129"/>
      <c r="I4" s="128"/>
      <c r="J4" s="130"/>
      <c r="K4" s="1"/>
    </row>
    <row r="5" spans="1:11" ht="3" customHeight="1" x14ac:dyDescent="0.25">
      <c r="A5" s="131"/>
      <c r="B5" s="132"/>
      <c r="C5" s="132"/>
      <c r="D5" s="132"/>
      <c r="E5" s="132"/>
      <c r="F5" s="132"/>
      <c r="G5" s="132"/>
      <c r="H5" s="132"/>
      <c r="I5" s="132"/>
      <c r="J5" s="133"/>
      <c r="K5" s="1"/>
    </row>
    <row r="6" spans="1:11" ht="15.75" x14ac:dyDescent="0.25">
      <c r="A6" s="85" t="s">
        <v>152</v>
      </c>
      <c r="B6" s="86"/>
      <c r="C6" s="86"/>
      <c r="D6" s="86"/>
      <c r="E6" s="86"/>
      <c r="F6" s="86"/>
      <c r="G6" s="86"/>
      <c r="H6" s="86"/>
      <c r="I6" s="86"/>
      <c r="J6" s="87"/>
      <c r="K6" s="1"/>
    </row>
    <row r="7" spans="1:11" ht="15.75" x14ac:dyDescent="0.25">
      <c r="A7" s="76" t="s">
        <v>5</v>
      </c>
      <c r="B7" s="77"/>
      <c r="C7" s="77"/>
      <c r="D7" s="77"/>
      <c r="E7" s="77"/>
      <c r="F7" s="77"/>
      <c r="G7" s="77"/>
      <c r="H7" s="77"/>
      <c r="I7" s="77"/>
      <c r="J7" s="78"/>
      <c r="K7" s="1"/>
    </row>
    <row r="8" spans="1:11" x14ac:dyDescent="0.25">
      <c r="A8" s="6" t="s">
        <v>6</v>
      </c>
      <c r="B8" s="115" t="s">
        <v>51</v>
      </c>
      <c r="C8" s="116"/>
      <c r="D8" s="116"/>
      <c r="E8" s="116"/>
      <c r="F8" s="116"/>
      <c r="G8" s="116"/>
      <c r="H8" s="116"/>
      <c r="I8" s="116"/>
      <c r="J8" s="117"/>
      <c r="K8" s="1"/>
    </row>
    <row r="9" spans="1:11" x14ac:dyDescent="0.25">
      <c r="A9" s="22" t="s">
        <v>35</v>
      </c>
      <c r="B9" s="115" t="s">
        <v>57</v>
      </c>
      <c r="C9" s="116"/>
      <c r="D9" s="116"/>
      <c r="E9" s="116"/>
      <c r="F9" s="116"/>
      <c r="G9" s="116"/>
      <c r="H9" s="116"/>
      <c r="I9" s="116"/>
      <c r="J9" s="117"/>
      <c r="K9" s="1"/>
    </row>
    <row r="10" spans="1:11" x14ac:dyDescent="0.25">
      <c r="A10" s="22" t="s">
        <v>36</v>
      </c>
      <c r="B10" s="115" t="s">
        <v>52</v>
      </c>
      <c r="C10" s="116"/>
      <c r="D10" s="116"/>
      <c r="E10" s="116"/>
      <c r="F10" s="116"/>
      <c r="G10" s="116"/>
      <c r="H10" s="116"/>
      <c r="I10" s="116"/>
      <c r="J10" s="117"/>
      <c r="K10" s="1"/>
    </row>
    <row r="11" spans="1:11" ht="52.5" customHeight="1" x14ac:dyDescent="0.25">
      <c r="A11" s="6" t="s">
        <v>7</v>
      </c>
      <c r="B11" s="112" t="s">
        <v>53</v>
      </c>
      <c r="C11" s="96"/>
      <c r="D11" s="96"/>
      <c r="E11" s="96"/>
      <c r="F11" s="96"/>
      <c r="G11" s="96"/>
      <c r="H11" s="96"/>
      <c r="I11" s="96"/>
      <c r="J11" s="113"/>
    </row>
    <row r="12" spans="1:11" ht="35.25" customHeight="1" x14ac:dyDescent="0.25">
      <c r="A12" s="6" t="s">
        <v>8</v>
      </c>
      <c r="B12" s="112" t="s">
        <v>54</v>
      </c>
      <c r="C12" s="96"/>
      <c r="D12" s="96"/>
      <c r="E12" s="96"/>
      <c r="F12" s="96"/>
      <c r="G12" s="96"/>
      <c r="H12" s="96"/>
      <c r="I12" s="96"/>
      <c r="J12" s="113"/>
    </row>
    <row r="13" spans="1:11" ht="15.75" x14ac:dyDescent="0.25">
      <c r="A13" s="85" t="s">
        <v>9</v>
      </c>
      <c r="B13" s="86"/>
      <c r="C13" s="86"/>
      <c r="D13" s="86"/>
      <c r="E13" s="86"/>
      <c r="F13" s="86"/>
      <c r="G13" s="86"/>
      <c r="H13" s="86"/>
      <c r="I13" s="86"/>
      <c r="J13" s="87"/>
    </row>
    <row r="14" spans="1:11" x14ac:dyDescent="0.25">
      <c r="A14" s="6" t="s">
        <v>10</v>
      </c>
      <c r="B14" s="23">
        <v>2</v>
      </c>
      <c r="C14" s="114" t="s">
        <v>55</v>
      </c>
      <c r="D14" s="114"/>
      <c r="E14" s="114"/>
      <c r="F14" s="114"/>
      <c r="G14" s="114"/>
      <c r="H14" s="114"/>
      <c r="I14" s="114"/>
      <c r="J14" s="114"/>
    </row>
    <row r="15" spans="1:11" x14ac:dyDescent="0.25">
      <c r="A15" s="6" t="s">
        <v>11</v>
      </c>
      <c r="B15" s="9">
        <v>2.1</v>
      </c>
      <c r="C15" s="114" t="s">
        <v>56</v>
      </c>
      <c r="D15" s="114"/>
      <c r="E15" s="114"/>
      <c r="F15" s="114"/>
      <c r="G15" s="114"/>
      <c r="H15" s="114"/>
      <c r="I15" s="114"/>
      <c r="J15" s="114"/>
    </row>
    <row r="16" spans="1:11" ht="18.75" customHeight="1" x14ac:dyDescent="0.25">
      <c r="A16" s="6" t="s">
        <v>12</v>
      </c>
      <c r="B16" s="10" t="s">
        <v>66</v>
      </c>
      <c r="C16" s="114" t="s">
        <v>80</v>
      </c>
      <c r="D16" s="114"/>
      <c r="E16" s="114"/>
      <c r="F16" s="114"/>
      <c r="G16" s="114"/>
      <c r="H16" s="114"/>
      <c r="I16" s="114"/>
      <c r="J16" s="114"/>
    </row>
    <row r="17" spans="1:12" ht="15.75" x14ac:dyDescent="0.25">
      <c r="A17" s="85" t="s">
        <v>13</v>
      </c>
      <c r="B17" s="86"/>
      <c r="C17" s="86"/>
      <c r="D17" s="86"/>
      <c r="E17" s="86"/>
      <c r="F17" s="86"/>
      <c r="G17" s="86"/>
      <c r="H17" s="86"/>
      <c r="I17" s="86"/>
      <c r="J17" s="87"/>
    </row>
    <row r="18" spans="1:12" x14ac:dyDescent="0.25">
      <c r="A18" s="6" t="s">
        <v>14</v>
      </c>
      <c r="B18" s="79" t="s">
        <v>102</v>
      </c>
      <c r="C18" s="79"/>
      <c r="D18" s="79"/>
      <c r="E18" s="79"/>
      <c r="F18" s="79"/>
      <c r="G18" s="79"/>
      <c r="H18" s="79"/>
      <c r="I18" s="79"/>
      <c r="J18" s="80"/>
    </row>
    <row r="19" spans="1:12" ht="73.5" customHeight="1" x14ac:dyDescent="0.25">
      <c r="A19" s="11" t="s">
        <v>15</v>
      </c>
      <c r="B19" s="81" t="s">
        <v>100</v>
      </c>
      <c r="C19" s="81"/>
      <c r="D19" s="81"/>
      <c r="E19" s="81"/>
      <c r="F19" s="81"/>
      <c r="G19" s="81"/>
      <c r="H19" s="81"/>
      <c r="I19" s="81"/>
      <c r="J19" s="82"/>
    </row>
    <row r="20" spans="1:12" x14ac:dyDescent="0.25">
      <c r="A20" s="11" t="s">
        <v>16</v>
      </c>
      <c r="B20" s="81" t="s">
        <v>101</v>
      </c>
      <c r="C20" s="81"/>
      <c r="D20" s="81"/>
      <c r="E20" s="81"/>
      <c r="F20" s="81"/>
      <c r="G20" s="81"/>
      <c r="H20" s="81"/>
      <c r="I20" s="81"/>
      <c r="J20" s="82"/>
    </row>
    <row r="21" spans="1:12" x14ac:dyDescent="0.25">
      <c r="A21" s="11" t="s">
        <v>37</v>
      </c>
      <c r="B21" s="81" t="s">
        <v>139</v>
      </c>
      <c r="C21" s="81"/>
      <c r="D21" s="81"/>
      <c r="E21" s="81"/>
      <c r="F21" s="81"/>
      <c r="G21" s="81"/>
      <c r="H21" s="81"/>
      <c r="I21" s="81"/>
      <c r="J21" s="82"/>
      <c r="K21" s="1"/>
    </row>
    <row r="22" spans="1:12" ht="15.75" x14ac:dyDescent="0.25">
      <c r="A22" s="85" t="s">
        <v>17</v>
      </c>
      <c r="B22" s="86"/>
      <c r="C22" s="86"/>
      <c r="D22" s="86"/>
      <c r="E22" s="86"/>
      <c r="F22" s="86"/>
      <c r="G22" s="86"/>
      <c r="H22" s="86"/>
      <c r="I22" s="86"/>
      <c r="J22" s="87"/>
    </row>
    <row r="23" spans="1:12" ht="15.75" x14ac:dyDescent="0.25">
      <c r="A23" s="76" t="s">
        <v>18</v>
      </c>
      <c r="B23" s="77"/>
      <c r="C23" s="77"/>
      <c r="D23" s="77"/>
      <c r="E23" s="77"/>
      <c r="F23" s="77"/>
      <c r="G23" s="77"/>
      <c r="H23" s="77"/>
      <c r="I23" s="77"/>
      <c r="J23" s="78"/>
      <c r="K23" s="1"/>
    </row>
    <row r="24" spans="1:12" ht="15" customHeight="1" x14ac:dyDescent="0.25">
      <c r="A24" s="97" t="s">
        <v>19</v>
      </c>
      <c r="B24" s="98"/>
      <c r="C24" s="99" t="s">
        <v>20</v>
      </c>
      <c r="D24" s="100"/>
      <c r="E24" s="100"/>
      <c r="F24" s="100" t="s">
        <v>21</v>
      </c>
      <c r="G24" s="100"/>
      <c r="H24" s="98"/>
      <c r="I24" s="99" t="s">
        <v>22</v>
      </c>
      <c r="J24" s="101"/>
    </row>
    <row r="25" spans="1:12" x14ac:dyDescent="0.25">
      <c r="A25" s="102">
        <v>985138501</v>
      </c>
      <c r="B25" s="103"/>
      <c r="C25" s="104">
        <v>843617206.37</v>
      </c>
      <c r="D25" s="105"/>
      <c r="E25" s="106"/>
      <c r="F25" s="104">
        <v>819786617.41999996</v>
      </c>
      <c r="G25" s="105"/>
      <c r="H25" s="106"/>
      <c r="I25" s="107">
        <f>+F25/A25</f>
        <v>0.83215366832972859</v>
      </c>
      <c r="J25" s="108"/>
    </row>
    <row r="26" spans="1:12" ht="15.75" x14ac:dyDescent="0.25">
      <c r="A26" s="76" t="s">
        <v>23</v>
      </c>
      <c r="B26" s="77"/>
      <c r="C26" s="77"/>
      <c r="D26" s="77"/>
      <c r="E26" s="77"/>
      <c r="F26" s="77"/>
      <c r="G26" s="77"/>
      <c r="H26" s="77"/>
      <c r="I26" s="77"/>
      <c r="J26" s="78"/>
      <c r="K26" s="1"/>
    </row>
    <row r="27" spans="1:12" ht="15" customHeight="1" x14ac:dyDescent="0.25">
      <c r="A27" s="7"/>
      <c r="B27"/>
      <c r="C27" s="109" t="s">
        <v>156</v>
      </c>
      <c r="D27" s="110"/>
      <c r="E27" s="109" t="s">
        <v>157</v>
      </c>
      <c r="F27" s="110"/>
      <c r="G27" s="109" t="s">
        <v>158</v>
      </c>
      <c r="H27" s="109"/>
      <c r="I27" s="109" t="s">
        <v>24</v>
      </c>
      <c r="J27" s="111"/>
    </row>
    <row r="28" spans="1:12" ht="38.25" x14ac:dyDescent="0.25">
      <c r="A28" s="12" t="s">
        <v>25</v>
      </c>
      <c r="B28" s="13" t="s">
        <v>26</v>
      </c>
      <c r="C28" s="13" t="s">
        <v>38</v>
      </c>
      <c r="D28" s="13" t="s">
        <v>39</v>
      </c>
      <c r="E28" s="13" t="s">
        <v>42</v>
      </c>
      <c r="F28" s="13" t="s">
        <v>43</v>
      </c>
      <c r="G28" s="13" t="s">
        <v>44</v>
      </c>
      <c r="H28" s="13" t="s">
        <v>45</v>
      </c>
      <c r="I28" s="13" t="s">
        <v>46</v>
      </c>
      <c r="J28" s="14" t="s">
        <v>47</v>
      </c>
      <c r="K28" s="51" t="s">
        <v>149</v>
      </c>
    </row>
    <row r="29" spans="1:12" ht="60" x14ac:dyDescent="0.25">
      <c r="A29" s="50" t="s">
        <v>103</v>
      </c>
      <c r="B29" s="26" t="s">
        <v>137</v>
      </c>
      <c r="C29" s="15">
        <v>5465</v>
      </c>
      <c r="D29" s="56">
        <v>201522863.39999998</v>
      </c>
      <c r="E29" s="15">
        <v>5465</v>
      </c>
      <c r="F29" s="56">
        <v>201522863.39999998</v>
      </c>
      <c r="G29" s="15">
        <v>4904</v>
      </c>
      <c r="H29" s="56">
        <v>216170127.13</v>
      </c>
      <c r="I29" s="16">
        <f>IF(G29&gt;0,G29/C29,0)</f>
        <v>0.89734675205855441</v>
      </c>
      <c r="J29" s="17">
        <f>IF(H29&gt;0,H29/D29,0)</f>
        <v>1.0726828880995347</v>
      </c>
      <c r="K29" s="67">
        <f>1-Tabla132456[[#This Row],[Financiero 
(%) 
H=F/D]]</f>
        <v>-7.2682888099534715E-2</v>
      </c>
    </row>
    <row r="30" spans="1:12" ht="15.75" x14ac:dyDescent="0.25">
      <c r="A30" s="85" t="s">
        <v>27</v>
      </c>
      <c r="B30" s="86"/>
      <c r="C30" s="86"/>
      <c r="D30" s="86"/>
      <c r="E30" s="86"/>
      <c r="F30" s="86"/>
      <c r="G30" s="86"/>
      <c r="H30" s="86"/>
      <c r="I30" s="86"/>
      <c r="J30" s="87"/>
      <c r="L30" s="46"/>
    </row>
    <row r="31" spans="1:12" ht="15.75" x14ac:dyDescent="0.25">
      <c r="A31" s="76" t="s">
        <v>28</v>
      </c>
      <c r="B31" s="77"/>
      <c r="C31" s="77"/>
      <c r="D31" s="77"/>
      <c r="E31" s="77"/>
      <c r="F31" s="77"/>
      <c r="G31" s="77"/>
      <c r="H31" s="77"/>
      <c r="I31" s="77"/>
      <c r="J31" s="78"/>
      <c r="K31" s="1"/>
    </row>
    <row r="32" spans="1:12" ht="15" customHeight="1" x14ac:dyDescent="0.25">
      <c r="A32" s="18" t="s">
        <v>29</v>
      </c>
      <c r="B32" s="79" t="s">
        <v>104</v>
      </c>
      <c r="C32" s="79"/>
      <c r="D32" s="79"/>
      <c r="E32" s="79"/>
      <c r="F32" s="79"/>
      <c r="G32" s="79"/>
      <c r="H32" s="79"/>
      <c r="I32" s="79"/>
      <c r="J32" s="80"/>
    </row>
    <row r="33" spans="1:11" ht="30" x14ac:dyDescent="0.25">
      <c r="A33" s="18" t="s">
        <v>30</v>
      </c>
      <c r="B33" s="81" t="s">
        <v>138</v>
      </c>
      <c r="C33" s="81"/>
      <c r="D33" s="81"/>
      <c r="E33" s="81"/>
      <c r="F33" s="81"/>
      <c r="G33" s="81"/>
      <c r="H33" s="81"/>
      <c r="I33" s="81"/>
      <c r="J33" s="82"/>
    </row>
    <row r="34" spans="1:11" x14ac:dyDescent="0.25">
      <c r="A34" s="18" t="s">
        <v>31</v>
      </c>
      <c r="B34" s="81" t="s">
        <v>176</v>
      </c>
      <c r="C34" s="81"/>
      <c r="D34" s="81"/>
      <c r="E34" s="81"/>
      <c r="F34" s="81"/>
      <c r="G34" s="81"/>
      <c r="H34" s="81"/>
      <c r="I34" s="81"/>
      <c r="J34" s="82"/>
    </row>
    <row r="35" spans="1:11" ht="71.25" customHeight="1" x14ac:dyDescent="0.25">
      <c r="A35" s="18" t="s">
        <v>32</v>
      </c>
      <c r="B35" s="83" t="s">
        <v>207</v>
      </c>
      <c r="C35" s="83"/>
      <c r="D35" s="83"/>
      <c r="E35" s="83"/>
      <c r="F35" s="83"/>
      <c r="G35" s="83"/>
      <c r="H35" s="83"/>
      <c r="I35" s="83"/>
      <c r="J35" s="84"/>
    </row>
    <row r="36" spans="1:11" ht="15.75" x14ac:dyDescent="0.25">
      <c r="A36" s="85" t="s">
        <v>33</v>
      </c>
      <c r="B36" s="86"/>
      <c r="C36" s="86"/>
      <c r="D36" s="86"/>
      <c r="E36" s="86"/>
      <c r="F36" s="86"/>
      <c r="G36" s="86"/>
      <c r="H36" s="86"/>
      <c r="I36" s="86"/>
      <c r="J36" s="87"/>
    </row>
    <row r="37" spans="1:11" ht="15.75" x14ac:dyDescent="0.25">
      <c r="A37" s="88" t="s">
        <v>34</v>
      </c>
      <c r="B37" s="89"/>
      <c r="C37" s="89"/>
      <c r="D37" s="89"/>
      <c r="E37" s="89"/>
      <c r="F37" s="89"/>
      <c r="G37" s="89"/>
      <c r="H37" s="89"/>
      <c r="I37" s="89"/>
      <c r="J37" s="90"/>
      <c r="K37" s="1"/>
    </row>
    <row r="38" spans="1:11" ht="27.75" customHeight="1" x14ac:dyDescent="0.25">
      <c r="A38" s="91" t="s">
        <v>40</v>
      </c>
      <c r="B38" s="92"/>
      <c r="C38" s="92"/>
      <c r="D38" s="92"/>
      <c r="E38" s="92"/>
      <c r="F38" s="92"/>
      <c r="G38" s="92"/>
      <c r="H38" s="92"/>
      <c r="I38" s="92"/>
      <c r="J38" s="93"/>
    </row>
    <row r="39" spans="1:11" ht="102.75" customHeight="1" x14ac:dyDescent="0.25">
      <c r="A39" s="96" t="s">
        <v>187</v>
      </c>
      <c r="B39" s="96"/>
      <c r="C39" s="96"/>
      <c r="D39" s="96"/>
      <c r="E39" s="96"/>
      <c r="F39" s="96"/>
      <c r="G39" s="96"/>
      <c r="H39" s="96"/>
      <c r="I39" s="96"/>
      <c r="J39" s="96"/>
    </row>
    <row r="40" spans="1:11" ht="30.75" customHeight="1" x14ac:dyDescent="0.25">
      <c r="A40" s="94" t="s">
        <v>41</v>
      </c>
      <c r="B40" s="94"/>
      <c r="C40" s="94"/>
      <c r="D40" s="94"/>
      <c r="E40" s="94"/>
      <c r="F40" s="94"/>
      <c r="G40" s="94"/>
      <c r="H40" s="94"/>
      <c r="I40" s="94"/>
      <c r="J40" s="94"/>
    </row>
    <row r="41" spans="1:11" x14ac:dyDescent="0.25">
      <c r="G41" s="95"/>
      <c r="H41" s="95"/>
      <c r="I41" s="95"/>
      <c r="J41" s="95"/>
    </row>
    <row r="42" spans="1:11" ht="12.75" customHeight="1" x14ac:dyDescent="0.25">
      <c r="A42" s="24" t="s">
        <v>48</v>
      </c>
      <c r="B42" s="27">
        <f>+A25</f>
        <v>985138501</v>
      </c>
      <c r="G42" s="75"/>
      <c r="H42" s="75"/>
      <c r="I42" s="75"/>
      <c r="J42" s="75"/>
    </row>
    <row r="43" spans="1:11" ht="12.75" customHeight="1" x14ac:dyDescent="0.25">
      <c r="A43" s="24" t="s">
        <v>49</v>
      </c>
      <c r="B43" s="27">
        <f>+C25</f>
        <v>843617206.37</v>
      </c>
      <c r="G43" s="75"/>
      <c r="H43" s="75"/>
      <c r="I43" s="75"/>
      <c r="J43" s="75"/>
    </row>
    <row r="44" spans="1:11" ht="12.75" customHeight="1" x14ac:dyDescent="0.25">
      <c r="A44" s="24" t="s">
        <v>50</v>
      </c>
      <c r="B44" s="27">
        <f>+F25</f>
        <v>819786617.41999996</v>
      </c>
    </row>
  </sheetData>
  <mergeCells count="52">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3:J43"/>
    <mergeCell ref="A31:J31"/>
    <mergeCell ref="B32:J32"/>
    <mergeCell ref="B33:J33"/>
    <mergeCell ref="B34:J34"/>
    <mergeCell ref="B35:J35"/>
    <mergeCell ref="A36:J36"/>
    <mergeCell ref="A37:J37"/>
    <mergeCell ref="A38:J38"/>
    <mergeCell ref="A40:J40"/>
    <mergeCell ref="G41:J41"/>
    <mergeCell ref="G42:J42"/>
    <mergeCell ref="A39:J39"/>
  </mergeCells>
  <dataValidations count="15">
    <dataValidation allowBlank="1" sqref="A8" xr:uid="{00000000-0002-0000-0600-000000000000}"/>
    <dataValidation allowBlank="1" showInputMessage="1" prompt="Nombre del capítulo" sqref="B8:J10" xr:uid="{00000000-0002-0000-0600-000001000000}"/>
    <dataValidation allowBlank="1" showInputMessage="1" showErrorMessage="1" prompt="¿A quién va dirigido el programa?, ¿qué característica tiene esta población que requiere ser beneficiada?" sqref="B20:J20" xr:uid="{00000000-0002-0000-0600-000002000000}"/>
    <dataValidation allowBlank="1" showInputMessage="1" showErrorMessage="1" prompt="Nombre del producto" sqref="B32:J32" xr:uid="{00000000-0002-0000-0600-000003000000}"/>
    <dataValidation allowBlank="1" showInputMessage="1" showErrorMessage="1" prompt="¿En qué consiste el producto? su objetivo" sqref="B33:J33" xr:uid="{00000000-0002-0000-0600-000004000000}"/>
    <dataValidation allowBlank="1" showInputMessage="1" showErrorMessage="1" prompt="De existir desvío, explicar razones." sqref="B34:J35" xr:uid="{00000000-0002-0000-0600-000005000000}"/>
    <dataValidation allowBlank="1" showInputMessage="1" showErrorMessage="1" prompt="Oportunidades de mejora identificadas" sqref="B38:J38 A38:A39" xr:uid="{00000000-0002-0000-0600-000006000000}"/>
    <dataValidation allowBlank="1" showInputMessage="1" showErrorMessage="1" prompt="Presupuesto del programa" sqref="A25:C25 F25" xr:uid="{92BBCCE9-8635-421B-93BE-A9DA0A26CF22}"/>
    <dataValidation allowBlank="1" showInputMessage="1" showErrorMessage="1" prompt="¿En qué consiste el programa?" sqref="B19:J19" xr:uid="{00000000-0002-0000-0600-000008000000}"/>
    <dataValidation allowBlank="1" showInputMessage="1" showErrorMessage="1" prompt="Nombre de cada producto" sqref="A28:A29" xr:uid="{00000000-0002-0000-0600-000009000000}"/>
    <dataValidation allowBlank="1" showInputMessage="1" showErrorMessage="1" prompt="Nombre del indicador" sqref="B28:B29" xr:uid="{00000000-0002-0000-0600-00000A000000}"/>
    <dataValidation allowBlank="1" showInputMessage="1" showErrorMessage="1" prompt="Meta anual del indicador" sqref="C28:C29 E28:E29" xr:uid="{00000000-0002-0000-0600-00000B000000}"/>
    <dataValidation allowBlank="1" showInputMessage="1" showErrorMessage="1" prompt="Monto presupuestado para el producto" sqref="D28:D29 F28:F29 B42:B43" xr:uid="{00000000-0002-0000-0600-00000C000000}"/>
    <dataValidation allowBlank="1" showInputMessage="1" showErrorMessage="1" prompt="Meta alcanzada en el trimestre" sqref="G28:G29" xr:uid="{00000000-0002-0000-0600-00000D000000}"/>
    <dataValidation allowBlank="1" showInputMessage="1" showErrorMessage="1" prompt="Monto ejecutado en el trimestre" sqref="H28:H29" xr:uid="{00000000-0002-0000-0600-00000E000000}"/>
  </dataValidations>
  <pageMargins left="0.7" right="0.7" top="0.75" bottom="0.75" header="0.3" footer="0.3"/>
  <pageSetup scale="62" orientation="portrait" r:id="rId1"/>
  <ignoredErrors>
    <ignoredError sqref="I29" unlockedFormula="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4"/>
  <sheetViews>
    <sheetView view="pageBreakPreview" topLeftCell="A18" zoomScaleNormal="100" zoomScaleSheetLayoutView="100" workbookViewId="0">
      <selection activeCell="B35" sqref="B35:J35"/>
    </sheetView>
  </sheetViews>
  <sheetFormatPr baseColWidth="10" defaultColWidth="11.42578125" defaultRowHeight="15" x14ac:dyDescent="0.25"/>
  <cols>
    <col min="1" max="2" width="23" style="8" customWidth="1"/>
    <col min="3" max="10" width="12.7109375" style="8" customWidth="1"/>
    <col min="11" max="11" width="19.28515625" style="8" customWidth="1"/>
  </cols>
  <sheetData>
    <row r="1" spans="1:11" ht="21.75" thickBot="1" x14ac:dyDescent="0.3">
      <c r="A1" s="19"/>
      <c r="B1" s="118" t="s">
        <v>159</v>
      </c>
      <c r="C1" s="119"/>
      <c r="D1" s="119"/>
      <c r="E1" s="119"/>
      <c r="F1" s="119"/>
      <c r="G1" s="119"/>
      <c r="H1" s="119"/>
      <c r="I1" s="119"/>
      <c r="J1" s="120"/>
      <c r="K1" s="1"/>
    </row>
    <row r="2" spans="1:11" ht="21.75" thickBot="1" x14ac:dyDescent="0.3">
      <c r="A2" s="20"/>
      <c r="B2" s="121" t="s">
        <v>0</v>
      </c>
      <c r="C2" s="122"/>
      <c r="D2" s="121" t="s">
        <v>1</v>
      </c>
      <c r="E2" s="122"/>
      <c r="F2" s="122"/>
      <c r="G2" s="122"/>
      <c r="H2" s="123"/>
      <c r="I2" s="2" t="s">
        <v>2</v>
      </c>
      <c r="J2" s="3" t="s">
        <v>3</v>
      </c>
      <c r="K2" s="1"/>
    </row>
    <row r="3" spans="1:11" ht="21.75" thickBot="1" x14ac:dyDescent="0.3">
      <c r="A3" s="21"/>
      <c r="B3" s="124"/>
      <c r="C3" s="125"/>
      <c r="D3" s="124"/>
      <c r="E3" s="125"/>
      <c r="F3" s="125"/>
      <c r="G3" s="125"/>
      <c r="H3" s="126"/>
      <c r="I3" s="4"/>
      <c r="J3" s="5"/>
      <c r="K3" s="1"/>
    </row>
    <row r="4" spans="1:11" x14ac:dyDescent="0.25">
      <c r="A4" s="127"/>
      <c r="B4" s="128"/>
      <c r="C4" s="128"/>
      <c r="D4" s="129"/>
      <c r="E4" s="129"/>
      <c r="F4" s="129"/>
      <c r="G4" s="129"/>
      <c r="H4" s="129"/>
      <c r="I4" s="128"/>
      <c r="J4" s="130"/>
      <c r="K4" s="1"/>
    </row>
    <row r="5" spans="1:11" ht="3" customHeight="1" x14ac:dyDescent="0.25">
      <c r="A5" s="131"/>
      <c r="B5" s="132"/>
      <c r="C5" s="132"/>
      <c r="D5" s="132"/>
      <c r="E5" s="132"/>
      <c r="F5" s="132"/>
      <c r="G5" s="132"/>
      <c r="H5" s="132"/>
      <c r="I5" s="132"/>
      <c r="J5" s="133"/>
      <c r="K5" s="1"/>
    </row>
    <row r="6" spans="1:11" ht="15.75" x14ac:dyDescent="0.25">
      <c r="A6" s="85" t="s">
        <v>152</v>
      </c>
      <c r="B6" s="86"/>
      <c r="C6" s="86"/>
      <c r="D6" s="86"/>
      <c r="E6" s="86"/>
      <c r="F6" s="86"/>
      <c r="G6" s="86"/>
      <c r="H6" s="86"/>
      <c r="I6" s="86"/>
      <c r="J6" s="87"/>
      <c r="K6" s="1"/>
    </row>
    <row r="7" spans="1:11" ht="15.75" x14ac:dyDescent="0.25">
      <c r="A7" s="76" t="s">
        <v>5</v>
      </c>
      <c r="B7" s="77"/>
      <c r="C7" s="77"/>
      <c r="D7" s="77"/>
      <c r="E7" s="77"/>
      <c r="F7" s="77"/>
      <c r="G7" s="77"/>
      <c r="H7" s="77"/>
      <c r="I7" s="77"/>
      <c r="J7" s="78"/>
      <c r="K7" s="1"/>
    </row>
    <row r="8" spans="1:11" x14ac:dyDescent="0.25">
      <c r="A8" s="6" t="s">
        <v>6</v>
      </c>
      <c r="B8" s="115" t="s">
        <v>51</v>
      </c>
      <c r="C8" s="116"/>
      <c r="D8" s="116"/>
      <c r="E8" s="116"/>
      <c r="F8" s="116"/>
      <c r="G8" s="116"/>
      <c r="H8" s="116"/>
      <c r="I8" s="116"/>
      <c r="J8" s="117"/>
      <c r="K8" s="1"/>
    </row>
    <row r="9" spans="1:11" x14ac:dyDescent="0.25">
      <c r="A9" s="22" t="s">
        <v>35</v>
      </c>
      <c r="B9" s="115" t="s">
        <v>57</v>
      </c>
      <c r="C9" s="116"/>
      <c r="D9" s="116"/>
      <c r="E9" s="116"/>
      <c r="F9" s="116"/>
      <c r="G9" s="116"/>
      <c r="H9" s="116"/>
      <c r="I9" s="116"/>
      <c r="J9" s="117"/>
      <c r="K9" s="1"/>
    </row>
    <row r="10" spans="1:11" x14ac:dyDescent="0.25">
      <c r="A10" s="22" t="s">
        <v>36</v>
      </c>
      <c r="B10" s="115" t="s">
        <v>52</v>
      </c>
      <c r="C10" s="116"/>
      <c r="D10" s="116"/>
      <c r="E10" s="116"/>
      <c r="F10" s="116"/>
      <c r="G10" s="116"/>
      <c r="H10" s="116"/>
      <c r="I10" s="116"/>
      <c r="J10" s="117"/>
      <c r="K10" s="1"/>
    </row>
    <row r="11" spans="1:11" ht="52.5" customHeight="1" x14ac:dyDescent="0.25">
      <c r="A11" s="6" t="s">
        <v>7</v>
      </c>
      <c r="B11" s="112" t="s">
        <v>53</v>
      </c>
      <c r="C11" s="96"/>
      <c r="D11" s="96"/>
      <c r="E11" s="96"/>
      <c r="F11" s="96"/>
      <c r="G11" s="96"/>
      <c r="H11" s="96"/>
      <c r="I11" s="96"/>
      <c r="J11" s="113"/>
    </row>
    <row r="12" spans="1:11" ht="42.75" customHeight="1" x14ac:dyDescent="0.25">
      <c r="A12" s="6" t="s">
        <v>8</v>
      </c>
      <c r="B12" s="112" t="s">
        <v>54</v>
      </c>
      <c r="C12" s="96"/>
      <c r="D12" s="96"/>
      <c r="E12" s="96"/>
      <c r="F12" s="96"/>
      <c r="G12" s="96"/>
      <c r="H12" s="96"/>
      <c r="I12" s="96"/>
      <c r="J12" s="113"/>
    </row>
    <row r="13" spans="1:11" ht="15.75" x14ac:dyDescent="0.25">
      <c r="A13" s="85" t="s">
        <v>9</v>
      </c>
      <c r="B13" s="86"/>
      <c r="C13" s="86"/>
      <c r="D13" s="86"/>
      <c r="E13" s="86"/>
      <c r="F13" s="86"/>
      <c r="G13" s="86"/>
      <c r="H13" s="86"/>
      <c r="I13" s="86"/>
      <c r="J13" s="87"/>
    </row>
    <row r="14" spans="1:11" x14ac:dyDescent="0.25">
      <c r="A14" s="6" t="s">
        <v>10</v>
      </c>
      <c r="B14" s="23">
        <v>2</v>
      </c>
      <c r="C14" s="114" t="s">
        <v>55</v>
      </c>
      <c r="D14" s="114"/>
      <c r="E14" s="114"/>
      <c r="F14" s="114"/>
      <c r="G14" s="114"/>
      <c r="H14" s="114"/>
      <c r="I14" s="114"/>
      <c r="J14" s="114"/>
    </row>
    <row r="15" spans="1:11" x14ac:dyDescent="0.25">
      <c r="A15" s="6" t="s">
        <v>11</v>
      </c>
      <c r="B15" s="9">
        <v>2.1</v>
      </c>
      <c r="C15" s="114" t="s">
        <v>56</v>
      </c>
      <c r="D15" s="114"/>
      <c r="E15" s="114"/>
      <c r="F15" s="114"/>
      <c r="G15" s="114"/>
      <c r="H15" s="114"/>
      <c r="I15" s="114"/>
      <c r="J15" s="114"/>
    </row>
    <row r="16" spans="1:11" ht="41.25" customHeight="1" x14ac:dyDescent="0.25">
      <c r="A16" s="6" t="s">
        <v>12</v>
      </c>
      <c r="B16" s="10" t="s">
        <v>58</v>
      </c>
      <c r="C16" s="114" t="s">
        <v>140</v>
      </c>
      <c r="D16" s="114"/>
      <c r="E16" s="114"/>
      <c r="F16" s="114"/>
      <c r="G16" s="114"/>
      <c r="H16" s="114"/>
      <c r="I16" s="114"/>
      <c r="J16" s="114"/>
    </row>
    <row r="17" spans="1:11" ht="15.75" x14ac:dyDescent="0.25">
      <c r="A17" s="85" t="s">
        <v>13</v>
      </c>
      <c r="B17" s="86"/>
      <c r="C17" s="86"/>
      <c r="D17" s="86"/>
      <c r="E17" s="86"/>
      <c r="F17" s="86"/>
      <c r="G17" s="86"/>
      <c r="H17" s="86"/>
      <c r="I17" s="86"/>
      <c r="J17" s="87"/>
    </row>
    <row r="18" spans="1:11" x14ac:dyDescent="0.25">
      <c r="A18" s="6" t="s">
        <v>14</v>
      </c>
      <c r="B18" s="79" t="s">
        <v>144</v>
      </c>
      <c r="C18" s="79"/>
      <c r="D18" s="79"/>
      <c r="E18" s="79"/>
      <c r="F18" s="79"/>
      <c r="G18" s="79"/>
      <c r="H18" s="79"/>
      <c r="I18" s="79"/>
      <c r="J18" s="80"/>
    </row>
    <row r="19" spans="1:11" ht="45" customHeight="1" x14ac:dyDescent="0.25">
      <c r="A19" s="11" t="s">
        <v>15</v>
      </c>
      <c r="B19" s="81" t="s">
        <v>105</v>
      </c>
      <c r="C19" s="81"/>
      <c r="D19" s="81"/>
      <c r="E19" s="81"/>
      <c r="F19" s="81"/>
      <c r="G19" s="81"/>
      <c r="H19" s="81"/>
      <c r="I19" s="81"/>
      <c r="J19" s="82"/>
    </row>
    <row r="20" spans="1:11" x14ac:dyDescent="0.25">
      <c r="A20" s="11" t="s">
        <v>16</v>
      </c>
      <c r="B20" s="81" t="s">
        <v>142</v>
      </c>
      <c r="C20" s="81"/>
      <c r="D20" s="81"/>
      <c r="E20" s="81"/>
      <c r="F20" s="81"/>
      <c r="G20" s="81"/>
      <c r="H20" s="81"/>
      <c r="I20" s="81"/>
      <c r="J20" s="82"/>
    </row>
    <row r="21" spans="1:11" x14ac:dyDescent="0.25">
      <c r="A21" s="11" t="s">
        <v>37</v>
      </c>
      <c r="B21" s="81" t="s">
        <v>143</v>
      </c>
      <c r="C21" s="81"/>
      <c r="D21" s="81"/>
      <c r="E21" s="81"/>
      <c r="F21" s="81"/>
      <c r="G21" s="81"/>
      <c r="H21" s="81"/>
      <c r="I21" s="81"/>
      <c r="J21" s="82"/>
      <c r="K21" s="1"/>
    </row>
    <row r="22" spans="1:11" ht="15.75" x14ac:dyDescent="0.25">
      <c r="A22" s="85" t="s">
        <v>17</v>
      </c>
      <c r="B22" s="86"/>
      <c r="C22" s="86"/>
      <c r="D22" s="86"/>
      <c r="E22" s="86"/>
      <c r="F22" s="86"/>
      <c r="G22" s="86"/>
      <c r="H22" s="86"/>
      <c r="I22" s="86"/>
      <c r="J22" s="87"/>
    </row>
    <row r="23" spans="1:11" ht="15.75" x14ac:dyDescent="0.25">
      <c r="A23" s="76" t="s">
        <v>18</v>
      </c>
      <c r="B23" s="77"/>
      <c r="C23" s="77"/>
      <c r="D23" s="77"/>
      <c r="E23" s="77"/>
      <c r="F23" s="77"/>
      <c r="G23" s="77"/>
      <c r="H23" s="77"/>
      <c r="I23" s="77"/>
      <c r="J23" s="78"/>
      <c r="K23" s="1"/>
    </row>
    <row r="24" spans="1:11" ht="15" customHeight="1" x14ac:dyDescent="0.25">
      <c r="A24" s="97" t="s">
        <v>19</v>
      </c>
      <c r="B24" s="98"/>
      <c r="C24" s="99" t="s">
        <v>20</v>
      </c>
      <c r="D24" s="100"/>
      <c r="E24" s="100"/>
      <c r="F24" s="100" t="s">
        <v>21</v>
      </c>
      <c r="G24" s="100"/>
      <c r="H24" s="98"/>
      <c r="I24" s="99" t="s">
        <v>22</v>
      </c>
      <c r="J24" s="101"/>
    </row>
    <row r="25" spans="1:11" x14ac:dyDescent="0.25">
      <c r="A25" s="102">
        <v>2832352690</v>
      </c>
      <c r="B25" s="103"/>
      <c r="C25" s="104">
        <v>1632084757.53</v>
      </c>
      <c r="D25" s="105"/>
      <c r="E25" s="106"/>
      <c r="F25" s="104">
        <v>1565286326.3299999</v>
      </c>
      <c r="G25" s="105"/>
      <c r="H25" s="106"/>
      <c r="I25" s="107">
        <f>+F25/A25</f>
        <v>0.55264527325867741</v>
      </c>
      <c r="J25" s="108"/>
    </row>
    <row r="26" spans="1:11" ht="15.75" x14ac:dyDescent="0.25">
      <c r="A26" s="76" t="s">
        <v>23</v>
      </c>
      <c r="B26" s="77"/>
      <c r="C26" s="77"/>
      <c r="D26" s="77"/>
      <c r="E26" s="77"/>
      <c r="F26" s="77"/>
      <c r="G26" s="77"/>
      <c r="H26" s="77"/>
      <c r="I26" s="77"/>
      <c r="J26" s="78"/>
      <c r="K26" s="1"/>
    </row>
    <row r="27" spans="1:11" ht="15" customHeight="1" x14ac:dyDescent="0.25">
      <c r="A27" s="7"/>
      <c r="B27"/>
      <c r="C27" s="109" t="s">
        <v>156</v>
      </c>
      <c r="D27" s="110"/>
      <c r="E27" s="109" t="s">
        <v>157</v>
      </c>
      <c r="F27" s="110"/>
      <c r="G27" s="109" t="s">
        <v>158</v>
      </c>
      <c r="H27" s="109"/>
      <c r="I27" s="109" t="s">
        <v>24</v>
      </c>
      <c r="J27" s="111"/>
    </row>
    <row r="28" spans="1:11" ht="38.25" x14ac:dyDescent="0.25">
      <c r="A28" s="12" t="s">
        <v>25</v>
      </c>
      <c r="B28" s="13" t="s">
        <v>26</v>
      </c>
      <c r="C28" s="13" t="s">
        <v>38</v>
      </c>
      <c r="D28" s="13" t="s">
        <v>39</v>
      </c>
      <c r="E28" s="13" t="s">
        <v>42</v>
      </c>
      <c r="F28" s="13" t="s">
        <v>43</v>
      </c>
      <c r="G28" s="13" t="s">
        <v>44</v>
      </c>
      <c r="H28" s="13" t="s">
        <v>45</v>
      </c>
      <c r="I28" s="13" t="s">
        <v>46</v>
      </c>
      <c r="J28" s="14" t="s">
        <v>47</v>
      </c>
      <c r="K28" s="48" t="s">
        <v>148</v>
      </c>
    </row>
    <row r="29" spans="1:11" ht="48" x14ac:dyDescent="0.25">
      <c r="A29" s="50" t="s">
        <v>147</v>
      </c>
      <c r="B29" s="44" t="s">
        <v>145</v>
      </c>
      <c r="C29" s="15">
        <v>171026</v>
      </c>
      <c r="D29" s="56">
        <v>424196040.57999998</v>
      </c>
      <c r="E29" s="15">
        <v>171026</v>
      </c>
      <c r="F29" s="56">
        <v>424196040.57999998</v>
      </c>
      <c r="G29" s="15">
        <v>175380</v>
      </c>
      <c r="H29" s="56">
        <v>485843625.87</v>
      </c>
      <c r="I29" s="16">
        <f>IF(G29&gt;0,G29/C29,0)</f>
        <v>1.0254581174792137</v>
      </c>
      <c r="J29" s="17">
        <f>IF(H29&gt;0,H29/D29,0)</f>
        <v>1.1453280544667739</v>
      </c>
      <c r="K29" s="68">
        <f>1-Tabla1324568[[#This Row],[Financiero 
(%) 
H=F/D]]</f>
        <v>-0.14532805446677388</v>
      </c>
    </row>
    <row r="30" spans="1:11" ht="15.75" x14ac:dyDescent="0.25">
      <c r="A30" s="85" t="s">
        <v>27</v>
      </c>
      <c r="B30" s="86"/>
      <c r="C30" s="86"/>
      <c r="D30" s="86"/>
      <c r="E30" s="86"/>
      <c r="F30" s="86"/>
      <c r="G30" s="86"/>
      <c r="H30" s="86"/>
      <c r="I30" s="86"/>
      <c r="J30" s="87"/>
      <c r="K30" s="1"/>
    </row>
    <row r="31" spans="1:11" ht="15" customHeight="1" x14ac:dyDescent="0.25">
      <c r="A31" s="76" t="s">
        <v>28</v>
      </c>
      <c r="B31" s="77"/>
      <c r="C31" s="77"/>
      <c r="D31" s="77"/>
      <c r="E31" s="77"/>
      <c r="F31" s="77"/>
      <c r="G31" s="77"/>
      <c r="H31" s="77"/>
      <c r="I31" s="77"/>
      <c r="J31" s="78"/>
    </row>
    <row r="32" spans="1:11" x14ac:dyDescent="0.25">
      <c r="A32" s="18" t="s">
        <v>29</v>
      </c>
      <c r="B32" s="79" t="s">
        <v>146</v>
      </c>
      <c r="C32" s="79"/>
      <c r="D32" s="79"/>
      <c r="E32" s="79"/>
      <c r="F32" s="79"/>
      <c r="G32" s="79"/>
      <c r="H32" s="79"/>
      <c r="I32" s="79"/>
      <c r="J32" s="80"/>
    </row>
    <row r="33" spans="1:11" ht="30" x14ac:dyDescent="0.25">
      <c r="A33" s="18" t="s">
        <v>30</v>
      </c>
      <c r="B33" s="81" t="s">
        <v>141</v>
      </c>
      <c r="C33" s="81"/>
      <c r="D33" s="81"/>
      <c r="E33" s="81"/>
      <c r="F33" s="81"/>
      <c r="G33" s="81"/>
      <c r="H33" s="81"/>
      <c r="I33" s="81"/>
      <c r="J33" s="82"/>
    </row>
    <row r="34" spans="1:11" x14ac:dyDescent="0.25">
      <c r="A34" s="18" t="s">
        <v>31</v>
      </c>
      <c r="B34" s="81" t="s">
        <v>177</v>
      </c>
      <c r="C34" s="81"/>
      <c r="D34" s="81"/>
      <c r="E34" s="81"/>
      <c r="F34" s="81"/>
      <c r="G34" s="81"/>
      <c r="H34" s="81"/>
      <c r="I34" s="81"/>
      <c r="J34" s="82"/>
    </row>
    <row r="35" spans="1:11" ht="62.25" customHeight="1" x14ac:dyDescent="0.25">
      <c r="A35" s="18" t="s">
        <v>32</v>
      </c>
      <c r="B35" s="83" t="s">
        <v>205</v>
      </c>
      <c r="C35" s="83"/>
      <c r="D35" s="83"/>
      <c r="E35" s="83"/>
      <c r="F35" s="83"/>
      <c r="G35" s="83"/>
      <c r="H35" s="83"/>
      <c r="I35" s="83"/>
      <c r="J35" s="84"/>
    </row>
    <row r="36" spans="1:11" ht="15.75" x14ac:dyDescent="0.25">
      <c r="A36" s="85" t="s">
        <v>33</v>
      </c>
      <c r="B36" s="86"/>
      <c r="C36" s="86"/>
      <c r="D36" s="86"/>
      <c r="E36" s="86"/>
      <c r="F36" s="86"/>
      <c r="G36" s="86"/>
      <c r="H36" s="86"/>
      <c r="I36" s="86"/>
      <c r="J36" s="87"/>
      <c r="K36" s="1"/>
    </row>
    <row r="37" spans="1:11" ht="27.75" customHeight="1" x14ac:dyDescent="0.25">
      <c r="A37" s="88" t="s">
        <v>34</v>
      </c>
      <c r="B37" s="89"/>
      <c r="C37" s="89"/>
      <c r="D37" s="89"/>
      <c r="E37" s="89"/>
      <c r="F37" s="89"/>
      <c r="G37" s="89"/>
      <c r="H37" s="89"/>
      <c r="I37" s="89"/>
      <c r="J37" s="90"/>
    </row>
    <row r="38" spans="1:11" ht="27.75" customHeight="1" x14ac:dyDescent="0.25">
      <c r="A38" s="91" t="s">
        <v>40</v>
      </c>
      <c r="B38" s="92"/>
      <c r="C38" s="92"/>
      <c r="D38" s="92"/>
      <c r="E38" s="92"/>
      <c r="F38" s="92"/>
      <c r="G38" s="92"/>
      <c r="H38" s="92"/>
      <c r="I38" s="92"/>
      <c r="J38" s="93"/>
    </row>
    <row r="39" spans="1:11" ht="51" customHeight="1" x14ac:dyDescent="0.25">
      <c r="A39" s="96" t="s">
        <v>188</v>
      </c>
      <c r="B39" s="96"/>
      <c r="C39" s="96"/>
      <c r="D39" s="96"/>
      <c r="E39" s="96"/>
      <c r="F39" s="96"/>
      <c r="G39" s="96"/>
      <c r="H39" s="96"/>
      <c r="I39" s="96"/>
      <c r="J39" s="96"/>
    </row>
    <row r="40" spans="1:11" x14ac:dyDescent="0.25">
      <c r="A40" s="94" t="s">
        <v>41</v>
      </c>
      <c r="B40" s="94"/>
      <c r="C40" s="94"/>
      <c r="D40" s="94"/>
      <c r="E40" s="94"/>
      <c r="F40" s="94"/>
      <c r="G40" s="94"/>
      <c r="H40" s="94"/>
      <c r="I40" s="94"/>
      <c r="J40" s="94"/>
    </row>
    <row r="41" spans="1:11" x14ac:dyDescent="0.25">
      <c r="G41" s="95"/>
      <c r="H41" s="95"/>
      <c r="I41" s="95"/>
      <c r="J41" s="95"/>
    </row>
    <row r="42" spans="1:11" x14ac:dyDescent="0.25">
      <c r="A42" s="24" t="s">
        <v>48</v>
      </c>
      <c r="B42" s="27">
        <f>+A25</f>
        <v>2832352690</v>
      </c>
      <c r="G42" s="75"/>
      <c r="H42" s="75"/>
      <c r="I42" s="75"/>
      <c r="J42" s="75"/>
    </row>
    <row r="43" spans="1:11" x14ac:dyDescent="0.25">
      <c r="A43" s="24" t="s">
        <v>49</v>
      </c>
      <c r="B43" s="27">
        <f>+C25</f>
        <v>1632084757.53</v>
      </c>
      <c r="G43" s="75"/>
      <c r="H43" s="75"/>
      <c r="I43" s="75"/>
      <c r="J43" s="75"/>
    </row>
    <row r="44" spans="1:11" x14ac:dyDescent="0.25">
      <c r="A44" s="24" t="s">
        <v>50</v>
      </c>
      <c r="B44" s="27">
        <f>+F25</f>
        <v>1565286326.3299999</v>
      </c>
    </row>
  </sheetData>
  <mergeCells count="52">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3:J43"/>
    <mergeCell ref="A31:J31"/>
    <mergeCell ref="B32:J32"/>
    <mergeCell ref="B33:J33"/>
    <mergeCell ref="B34:J34"/>
    <mergeCell ref="B35:J35"/>
    <mergeCell ref="A36:J36"/>
    <mergeCell ref="A37:J37"/>
    <mergeCell ref="A38:J38"/>
    <mergeCell ref="A40:J40"/>
    <mergeCell ref="G41:J41"/>
    <mergeCell ref="G42:J42"/>
    <mergeCell ref="A39:J39"/>
  </mergeCells>
  <dataValidations xWindow="612" yWindow="570" count="15">
    <dataValidation allowBlank="1" showInputMessage="1" showErrorMessage="1" prompt="Monto presupuestado para el producto" sqref="B42:B43 F28:F29 D28:D29" xr:uid="{00000000-0002-0000-0700-000000000000}"/>
    <dataValidation allowBlank="1" showInputMessage="1" showErrorMessage="1" prompt="¿En qué consiste el programa?" sqref="B19:J19" xr:uid="{00000000-0002-0000-0700-000001000000}"/>
    <dataValidation allowBlank="1" showInputMessage="1" showErrorMessage="1" prompt="Presupuesto del programa" sqref="A25:C25 F25" xr:uid="{A080B9A5-D407-44E5-A2BF-69CD13E65DA6}"/>
    <dataValidation allowBlank="1" showInputMessage="1" showErrorMessage="1" prompt="Oportunidades de mejora identificadas" sqref="B38:J38 A38:A39" xr:uid="{00000000-0002-0000-0700-000003000000}"/>
    <dataValidation allowBlank="1" showInputMessage="1" showErrorMessage="1" prompt="De existir desvío, explicar razones." sqref="B35:J35" xr:uid="{00000000-0002-0000-0700-000004000000}"/>
    <dataValidation allowBlank="1" showInputMessage="1" showErrorMessage="1" prompt="¿En qué consiste el producto? su objetivo" sqref="B33:J33" xr:uid="{00000000-0002-0000-0700-000005000000}"/>
    <dataValidation allowBlank="1" showInputMessage="1" showErrorMessage="1" prompt="Nombre del producto" sqref="B32:J32" xr:uid="{00000000-0002-0000-0700-000006000000}"/>
    <dataValidation allowBlank="1" showInputMessage="1" showErrorMessage="1" prompt="¿A quién va dirigido el programa?, ¿qué característica tiene esta población que requiere ser beneficiada?" sqref="B20:J20" xr:uid="{00000000-0002-0000-0700-000007000000}"/>
    <dataValidation allowBlank="1" showInputMessage="1" prompt="Nombre del capítulo" sqref="B8:J10" xr:uid="{00000000-0002-0000-0700-000008000000}"/>
    <dataValidation allowBlank="1" sqref="A8" xr:uid="{00000000-0002-0000-0700-000009000000}"/>
    <dataValidation allowBlank="1" showInputMessage="1" showErrorMessage="1" prompt="Monto ejecutado en el trimestre" sqref="H28:H29" xr:uid="{00000000-0002-0000-0700-00000A000000}"/>
    <dataValidation allowBlank="1" showInputMessage="1" showErrorMessage="1" prompt="Meta alcanzada en el trimestre" sqref="G28:G29" xr:uid="{00000000-0002-0000-0700-00000B000000}"/>
    <dataValidation allowBlank="1" showInputMessage="1" showErrorMessage="1" prompt="Meta anual del indicador" sqref="C28:C29 E28:E29" xr:uid="{00000000-0002-0000-0700-00000C000000}"/>
    <dataValidation allowBlank="1" showInputMessage="1" showErrorMessage="1" prompt="Nombre del indicador" sqref="B28:B29" xr:uid="{00000000-0002-0000-0700-00000D000000}"/>
    <dataValidation allowBlank="1" showInputMessage="1" showErrorMessage="1" prompt="Nombre de cada producto" sqref="A28:A29" xr:uid="{00000000-0002-0000-0700-00000E000000}"/>
  </dataValidations>
  <pageMargins left="0.7" right="0.7" top="0.75" bottom="0.75" header="0.3" footer="0.3"/>
  <pageSetup scale="61" orientation="portrait" r:id="rId1"/>
  <ignoredErrors>
    <ignoredError sqref="I29:J29 B42:B44"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Programa 11</vt:lpstr>
      <vt:lpstr>Programa 13</vt:lpstr>
      <vt:lpstr>Programa 14</vt:lpstr>
      <vt:lpstr>Programa 15</vt:lpstr>
      <vt:lpstr>Programa 17</vt:lpstr>
      <vt:lpstr>Programa 18</vt:lpstr>
      <vt:lpstr>Programa 19</vt:lpstr>
      <vt:lpstr>Programa 23</vt:lpstr>
      <vt:lpstr>'Programa 11'!Área_de_impresión</vt:lpstr>
      <vt:lpstr>'Programa 13'!Área_de_impresión</vt:lpstr>
      <vt:lpstr>'Programa 14'!Área_de_impresión</vt:lpstr>
      <vt:lpstr>'Programa 15'!Área_de_impresión</vt:lpstr>
      <vt:lpstr>'Programa 17'!Área_de_impresión</vt:lpstr>
      <vt:lpstr>'Programa 18'!Área_de_impresión</vt:lpstr>
      <vt:lpstr>'Programa 19'!Área_de_impresión</vt:lpstr>
      <vt:lpstr>'Programa 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Hilda Paola Mata Hernandez</cp:lastModifiedBy>
  <cp:lastPrinted>2024-01-12T17:40:54Z</cp:lastPrinted>
  <dcterms:created xsi:type="dcterms:W3CDTF">2021-03-22T15:50:10Z</dcterms:created>
  <dcterms:modified xsi:type="dcterms:W3CDTF">2024-01-12T17:41:31Z</dcterms:modified>
</cp:coreProperties>
</file>