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drawings/drawing5.xml" ContentType="application/vnd.openxmlformats-officedocument.drawing+xml"/>
  <Override PartName="/xl/tables/table5.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drawings/drawing6.xml" ContentType="application/vnd.openxmlformats-officedocument.drawing+xml"/>
  <Override PartName="/xl/tables/table6.xml" ContentType="application/vnd.openxmlformats-officedocument.spreadsheetml.table+xml"/>
  <Override PartName="/xl/drawings/drawing7.xml" ContentType="application/vnd.openxmlformats-officedocument.drawing+xml"/>
  <Override PartName="/xl/tables/table7.xml" ContentType="application/vnd.openxmlformats-officedocument.spreadsheetml.table+xml"/>
  <Override PartName="/xl/drawings/drawing8.xml" ContentType="application/vnd.openxmlformats-officedocument.drawing+xml"/>
  <Override PartName="/xl/tables/table8.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defaultThemeVersion="166925"/>
  <mc:AlternateContent xmlns:mc="http://schemas.openxmlformats.org/markup-compatibility/2006">
    <mc:Choice Requires="x15">
      <x15ac:absPath xmlns:x15ac="http://schemas.microsoft.com/office/spreadsheetml/2010/11/ac" url="C:\Users\Massiel Segura\Desktop\Planificación\Ejecución Presupuestaria Diciembre 2022\"/>
    </mc:Choice>
  </mc:AlternateContent>
  <xr:revisionPtr revIDLastSave="0" documentId="13_ncr:1_{9370D1F0-D3BA-499F-AE73-33715550CCF8}" xr6:coauthVersionLast="47" xr6:coauthVersionMax="47" xr10:uidLastSave="{00000000-0000-0000-0000-000000000000}"/>
  <bookViews>
    <workbookView xWindow="-120" yWindow="-120" windowWidth="20730" windowHeight="11160" xr2:uid="{00000000-000D-0000-FFFF-FFFF00000000}"/>
  </bookViews>
  <sheets>
    <sheet name="Programa 11" sheetId="2" r:id="rId1"/>
    <sheet name="Programa 13" sheetId="5" r:id="rId2"/>
    <sheet name="Programa 14" sheetId="6" r:id="rId3"/>
    <sheet name="Programa 15" sheetId="7" r:id="rId4"/>
    <sheet name="Programa 17" sheetId="9" r:id="rId5"/>
    <sheet name="Programa 18" sheetId="11" r:id="rId6"/>
    <sheet name="Programa 19" sheetId="8" r:id="rId7"/>
    <sheet name="Programa 23" sheetId="10" r:id="rId8"/>
  </sheets>
  <definedNames>
    <definedName name="_xlnm.Print_Area" localSheetId="0">'Programa 11'!$A$1:$J$45</definedName>
    <definedName name="_xlnm.Print_Area" localSheetId="1">'Programa 13'!$A$1:$J$55</definedName>
    <definedName name="_xlnm.Print_Area" localSheetId="2">'Programa 14'!$A$1:$J$65</definedName>
    <definedName name="_xlnm.Print_Area" localSheetId="3">'Programa 15'!$A$1:$J$60</definedName>
    <definedName name="_xlnm.Print_Area" localSheetId="4">'Programa 17'!$A$1:$J$61</definedName>
    <definedName name="_xlnm.Print_Area" localSheetId="5">'Programa 18'!$A$1:$J$46</definedName>
    <definedName name="_xlnm.Print_Area" localSheetId="6">'Programa 19'!$A$1:$J$45</definedName>
    <definedName name="_xlnm.Print_Area" localSheetId="7">'Programa 23'!$A$1:$J$50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0" i="7" l="1"/>
  <c r="G30" i="5" l="1"/>
  <c r="G29" i="5"/>
  <c r="G31" i="6"/>
  <c r="G29" i="8"/>
  <c r="E32" i="7"/>
  <c r="C32" i="7"/>
  <c r="G33" i="6" l="1"/>
  <c r="G32" i="6"/>
  <c r="I30" i="6"/>
  <c r="G29" i="6" l="1"/>
  <c r="I31" i="7"/>
  <c r="I30" i="9"/>
  <c r="I31" i="9"/>
  <c r="I32" i="9"/>
  <c r="I29" i="9"/>
  <c r="I25" i="2" l="1"/>
  <c r="J29" i="8" l="1"/>
  <c r="B49" i="10" l="1"/>
  <c r="B48" i="10"/>
  <c r="B47" i="10"/>
  <c r="I30" i="10"/>
  <c r="J30" i="10"/>
  <c r="B44" i="8" l="1"/>
  <c r="B43" i="8"/>
  <c r="B42" i="8"/>
  <c r="D29" i="11"/>
  <c r="B60" i="9"/>
  <c r="B59" i="9"/>
  <c r="B58" i="9"/>
  <c r="B59" i="7"/>
  <c r="B58" i="7"/>
  <c r="B57" i="7"/>
  <c r="B64" i="6"/>
  <c r="B63" i="6"/>
  <c r="B62" i="6"/>
  <c r="B52" i="5"/>
  <c r="B45" i="11" l="1"/>
  <c r="B44" i="11"/>
  <c r="B43" i="11"/>
  <c r="J29" i="11"/>
  <c r="I25" i="11"/>
  <c r="J30" i="9"/>
  <c r="J31" i="9"/>
  <c r="J32" i="9"/>
  <c r="I30" i="7"/>
  <c r="I32" i="7"/>
  <c r="J30" i="7"/>
  <c r="J31" i="7"/>
  <c r="J32" i="7"/>
  <c r="J30" i="6"/>
  <c r="I31" i="6"/>
  <c r="J31" i="6"/>
  <c r="I32" i="6"/>
  <c r="J32" i="6"/>
  <c r="I33" i="6"/>
  <c r="J33" i="6"/>
  <c r="I29" i="10"/>
  <c r="J29" i="10"/>
  <c r="I25" i="10"/>
  <c r="J29" i="9"/>
  <c r="I25" i="9"/>
  <c r="I29" i="8"/>
  <c r="I25" i="8"/>
  <c r="I29" i="7"/>
  <c r="J29" i="7"/>
  <c r="I25" i="7"/>
  <c r="B54" i="5"/>
  <c r="B53" i="5"/>
  <c r="I31" i="5" l="1"/>
  <c r="J31" i="5"/>
  <c r="I30" i="5"/>
  <c r="J30" i="5"/>
  <c r="I29" i="6"/>
  <c r="J29" i="6"/>
  <c r="I25" i="6"/>
  <c r="I29" i="5"/>
  <c r="I25" i="5"/>
  <c r="B44" i="2"/>
  <c r="B43" i="2"/>
  <c r="B42" i="2"/>
  <c r="J29" i="5" l="1"/>
  <c r="J29" i="2" l="1"/>
  <c r="I2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tc={6EEB739C-D090-4D5F-94DB-492BA6B94139}</author>
  </authors>
  <commentList>
    <comment ref="B39" authorId="0" shapeId="0" xr:uid="{6EEB739C-D090-4D5F-94DB-492BA6B94139}">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Revisar el comentario, la desviación física y financiera  fue positiva.
</t>
      </text>
    </comment>
  </commentList>
</comments>
</file>

<file path=xl/sharedStrings.xml><?xml version="1.0" encoding="utf-8"?>
<sst xmlns="http://schemas.openxmlformats.org/spreadsheetml/2006/main" count="725" uniqueCount="209">
  <si>
    <t>Código</t>
  </si>
  <si>
    <t>Documento Relacionado</t>
  </si>
  <si>
    <t>Fecha Versión</t>
  </si>
  <si>
    <t>Versión</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</si>
  <si>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</si>
  <si>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</si>
  <si>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</si>
  <si>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</si>
  <si>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</si>
  <si>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</si>
  <si>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</si>
  <si>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</si>
  <si>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</si>
  <si>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</si>
  <si>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</si>
  <si>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</si>
  <si>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</si>
  <si>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</si>
  <si>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</si>
  <si>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</si>
  <si>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</si>
  <si>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</si>
  <si>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</si>
  <si>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 </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</si>
  <si>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</si>
  <si>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</si>
  <si>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</si>
  <si>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</si>
  <si>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</si>
  <si>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</si>
  <si>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</si>
  <si>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</si>
  <si>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</si>
  <si>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</si>
  <si>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</si>
  <si>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</si>
  <si>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</si>
  <si>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</si>
  <si>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Ejecución Anual</t>
  </si>
  <si>
    <t>Física
(A)</t>
  </si>
  <si>
    <t>Financiera
(B)</t>
  </si>
  <si>
    <t>[Registrar las oportunidades de mejora identificadas, como acciones puntuales, especificando las fechas de su realización.]</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</si>
  <si>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</si>
  <si>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 xml:space="preserve"> Programación Anual </t>
  </si>
  <si>
    <t>Física
(C)</t>
  </si>
  <si>
    <t>Financiera
(D)</t>
  </si>
  <si>
    <t>Física 
(E)</t>
  </si>
  <si>
    <t>Financiera 
 (F)</t>
  </si>
  <si>
    <t>Física 
(%)
 G=E/C</t>
  </si>
  <si>
    <t>Financiero 
(%) 
H=F/D</t>
  </si>
  <si>
    <t xml:space="preserve">Presupuesto aprobado:  </t>
  </si>
  <si>
    <t xml:space="preserve">Presupuesto modificado: </t>
  </si>
  <si>
    <t>Total devengado:</t>
  </si>
  <si>
    <t>0206-MINISTERIO DE EDUCACIÓN</t>
  </si>
  <si>
    <t>00	01-MINISTERIO DE EDUCACIÓN</t>
  </si>
  <si>
    <t>Garantizar a los dominicanos y dominicanas una educación de calidad mediante la regulación del servicio educativo nacional, su protección y desarrollo integral a lo largo de la vida para la formación de hombres y mujeres libres, éticos, críticos y creativos capaces de contribuir al desarrollo colectivo y al suyo propio.</t>
  </si>
  <si>
    <t>Lograr una educación de calidad que forme seres humanos éticos, competentes, respetuosos del patrimonio público, que ejercen sus derechos y cumplen sus deberes, que genere oportunidades legítimas de progreso y prosperidad para cada uno y para el colectivo.</t>
  </si>
  <si>
    <t>Una sociedad con igualdad de derechos y oportunidades</t>
  </si>
  <si>
    <t>Educación de calidad para todos y todas.</t>
  </si>
  <si>
    <t xml:space="preserve">	01-MINISTERIO DE EDUCACIÓN</t>
  </si>
  <si>
    <t>2.1.1</t>
  </si>
  <si>
    <t>11-Servicios técnicos pedagógicos</t>
  </si>
  <si>
    <t>Es un programa de dirección y coordinación de carácter pedagógico del sector educativo. Es responsable de dirigir y supervisar la educación en los diferentes niveles y subsistemas educativos, así como todas las disposiciones legales. Además, del desarrollo del currículo y el diseño y aplicación de medios y recursos para el aprendizaje acorde a los avances científicos y tecnológicos.</t>
  </si>
  <si>
    <t>Comunidad educativa</t>
  </si>
  <si>
    <t xml:space="preserve">Familia y la comunidad con espacio para la participación funcionando en el sistema educativo.               </t>
  </si>
  <si>
    <t>% de APMAE funcionando con respecto al programado</t>
  </si>
  <si>
    <t xml:space="preserve">06-Familia y la comunidad con espacio para la participación funcionando en el sistema educativo.           </t>
  </si>
  <si>
    <t>13-Servicios de educación primaria para niños y niñas de 6-11 años</t>
  </si>
  <si>
    <t>2.1.2</t>
  </si>
  <si>
    <t>Este programa tiene como función principal ofertar servicios de Educación Secundaria en las modalidades General y Técnico Profesional para seguir al nivel de formación superior universitario a los jóvenes de 12 a 17 años del 7mo. a 4to. grado de media en dos ciclos.
Entre sus funciones están: 1) formar estudiantes para participar en la sociedad con una conciencia crítica frente al conjunto de creencias, sistema de valores éticos, morales, propios, en el contexto sociocultural en el cual se desarrolla y 2) formar egresados con potencialidades, competencias y correcta autoestima, promoviendo su realización personal en función de sus expectativas de vida, intereses, aptitudes y preferencias vocacionales. Es además, responsable de coordinar y orientar la oferta curricular en la Educación Media y Técnico Profesional y Laboral para que responda a los avances científicos.</t>
  </si>
  <si>
    <t>14-Servicios de educación secundaria para niños (as) y adolescentes de 12-17 años</t>
  </si>
  <si>
    <t>Estudiantes de 12 a 17 años</t>
  </si>
  <si>
    <t>Este programa está destinado a dirigir y supervisar la Educación en el Nivel Primario a niños/as de 6 a 11 años, en los grados 1ro. a 6to; y velar por el cumplimiento de las disposiciones legales referentes al funcionamiento de la educación. Tiene como función principal promover el desarrollo integral del educando en las distintas dimensiones intelectuales, socio afectivo y motriz. Así como, proporcionar a los educandos la formación indispensable para desenvolverse satisfactoriamente en la sociedad y ejercer una ciudadanía consciente, responsable y participativa en el marco de una dimensión ética; propiciar una educación comprometida en la formación de sujetos con identidad personal y social, que construyen sus conocimientos en las diferentes áreas de la ciencia, el arte y la tecnología y velar por el cumplimiento del currículo en los niveles básico y sus modalidades, así como el diseño, aplicación de medios y recursos de aprendizaje acorde con los avances científicos y tecnológicos.</t>
  </si>
  <si>
    <t>Estudiantes de 6 a 11 años</t>
  </si>
  <si>
    <t xml:space="preserve">Niños y niñas reciben servicio educativo en el nivel primario del 1er. Ciclo </t>
  </si>
  <si>
    <t xml:space="preserve">Niños y niñas reciben servicio educativo en el nivel primario del 2do. Ciclo </t>
  </si>
  <si>
    <t xml:space="preserve">Niños y Niñas Reciben Servicio de Educación Especial en el Nivel Primario. </t>
  </si>
  <si>
    <t xml:space="preserve">02-Niños y niñas reciben servicio educativo en el nivel primario del 1er. Ciclo </t>
  </si>
  <si>
    <t>15- Servicios de educación para adolescentes, jóvenes y adultos de 14 años o más.</t>
  </si>
  <si>
    <t>Estudiantes de 14 años o más</t>
  </si>
  <si>
    <t xml:space="preserve"> Incrementada la cobertura y permanencia del nivel primario.</t>
  </si>
  <si>
    <t xml:space="preserve"> Incrementada la cobertura y permanencia del nivel secundario.</t>
  </si>
  <si>
    <t>Reducido el porcentaje de personas jóvenes y adultas con la educación básica y secundaria incompleta.</t>
  </si>
  <si>
    <t>Universalizar la  educación desde el nivel  inicial hasta completar el nivel medio, incluyendo  niños y niñas sin  documentación.</t>
  </si>
  <si>
    <t xml:space="preserve">Niños, Niñas y Adolescentes reciben servicio educativo en el primer ciclo de Educación Secundaria. </t>
  </si>
  <si>
    <t>Adolescentes reciben servicio de educativo en el Segundo Ciclo de Educación Secundaria - Modalidad Académica.</t>
  </si>
  <si>
    <t xml:space="preserve">Adolescentes reciben servicio de educativo en el segundo ciclo de educación secundaria - Modalidad Técnica Profesional. </t>
  </si>
  <si>
    <t>Adolescentes reciben servicio de educativo en el Segundo ciclo de Educacion Secundaria - Modalidad Artes.</t>
  </si>
  <si>
    <t>Niños, Niñas y Adolescentes reciben Servicio de Educación Especial Nivel Secundario.</t>
  </si>
  <si>
    <t>Adolescentes de 14 años o Más, Jóvenes y Adultos reciben Programas de Alfabetización.</t>
  </si>
  <si>
    <t>Adolescentes de 14 años o Más, Jóvenes y Adultos reciben Educación Básica de Adultos.</t>
  </si>
  <si>
    <t>Adolescentes de 14 años o Más, Jóvenes y Adultos reciben Educación secundaria de Adultos.</t>
  </si>
  <si>
    <t>Adolescentes de 14 años o Más, Jóvenes y Adultos reciben Educación laboral de adultos.</t>
  </si>
  <si>
    <t xml:space="preserve">17- Instalaciones escolares seguras, inclusivas y sostenibles. </t>
  </si>
  <si>
    <t>Asegurada la continuidad de las operaciones del Minerd</t>
  </si>
  <si>
    <t>Estudiantes</t>
  </si>
  <si>
    <t>Construcción y ampliación de Planteles Escolares (arrastre Sorteo 3).</t>
  </si>
  <si>
    <t>Construcción y Ampliación de Planteles Escolares (arrastre Sorteo 4).</t>
  </si>
  <si>
    <t>Construcción y Ampliación de Planteles Escolares (arrastre Sorteo 1 y 2).</t>
  </si>
  <si>
    <t>Construcción y equipamiento de Estancias Infantiles.</t>
  </si>
  <si>
    <t>Este programa está orientado a diagnosticar los perfiles y categorías docentes y, además, diseñar y poner en vigencia un nuevo esquema de formación, selección, inducción, evaluación y certificación para la carrera docente y el mejoramiento continuo de la calidad educativa.</t>
  </si>
  <si>
    <t>18- Formación y desarrollo de la carrera docente.</t>
  </si>
  <si>
    <t>Mejorados los niveles de desempeño del personal docente.</t>
  </si>
  <si>
    <t>Docentes y estudiantes de magisterio.</t>
  </si>
  <si>
    <t>Docentes de Carrera Certificados para los Servicios Educativos de Inicial, preprimaria, Primaria, Secundaria y Subsistemas.</t>
  </si>
  <si>
    <t>Este programa  tiene como función principal fomentar un mayor conocimiento sobre las dificultades de las personas que necesitan este tipo de educación, tratando de determinar sus causas, tratamiento y prevención, para que se reconozcan sus derechos y se integren a la sociedad como cualquier otro ciudadano ofrecer oportunidades especiales para los alumnos talentosos a fin de potencial izar sus capacidades especiales en cualquiera de los campos en que se manifiesten.</t>
  </si>
  <si>
    <t>Estudiantes de 0 a 20 años con necesidades especificas de apoyo educativo</t>
  </si>
  <si>
    <t>19- SERVICIOS DE EDUCACIÓN PARA NIÑOS/AS,  ADOLESCENTES  DE 0 A 20 AÑOS EN CONDICIÓN ESPECIAL</t>
  </si>
  <si>
    <t>Niños, Niñas, Adolescentes y Jóvenes Adultos entre 0 y 20 Años reciben Educación Especial.</t>
  </si>
  <si>
    <t>02-Niños, Niñas, Adolescentes y Jóvenes Adultos entre 0 y 20 Años reciben Educación Especial.</t>
  </si>
  <si>
    <t xml:space="preserve">Este programa es responsable del primer nivel educativo y será impartido antes de la Educación Primaria y coordinado con la familia y la comunidad. Está dirigido a la población infantil comprendida hasta los seis años. El último año será obligatorio y se inicia a los cinco años de edad. </t>
  </si>
  <si>
    <t>Empoderadas las familias para su participación en los procesos educativos y la gestión escolar</t>
  </si>
  <si>
    <t xml:space="preserve">Involucrar a las familias y la comunidad en la participación en los procesos educativos y la gestión escolar. Propiciar el funcionamiento adecuado de Asociaciones de Padres, Madres, Tutores y Amigos de los centros educativos, a los fines de contribuir con la gestión de la institución educativa. </t>
  </si>
  <si>
    <t xml:space="preserve">03-Niños y niñas reciben servicio educativo en el nivel primario del 2do. Ciclo </t>
  </si>
  <si>
    <t xml:space="preserve">04-Niños y Niñas Reciben Servicio de Educación Especial en el Nivel Primario. </t>
  </si>
  <si>
    <t>Niños y Niñas Reciben Servicio Educativo en el Nivel primario del 1er. Ciclo.</t>
  </si>
  <si>
    <t>Cantidad de estudiantes matriculados en el primer ciclo del nivel primario.</t>
  </si>
  <si>
    <t>Cantidad de estudiantes matriculados en el segundo ciclo del nivel primario.</t>
  </si>
  <si>
    <t xml:space="preserve">02-Niños, Niñas y Adolescentes reciben servicio educativo en el primer ciclo de Educación Secundaria. </t>
  </si>
  <si>
    <t>03-Adolescentes reciben servicio de educativo en el Segundo Ciclo de Educación Secundaria - Modalidad Académica.</t>
  </si>
  <si>
    <t xml:space="preserve">04-Adolescentes reciben servicio de educativo en el segundo ciclo de educación secundaria - Modalidad Técnica Profesional. </t>
  </si>
  <si>
    <t>05-Adolescentes reciben servicio de educativo en el Segundo ciclo de Educacion Secundaria - Modalidad Artes.</t>
  </si>
  <si>
    <t>06-Niños, Niñas y Adolescentes reciben Servicio de Educación Especial Nivel Secundario.</t>
  </si>
  <si>
    <t>Cantidad de estudiantes matriculados en el primer ciclo del nivel secundario.</t>
  </si>
  <si>
    <t>Cantidad de estudiantes matriculados en el segundo ciclo de educación secundaria modalidad Técnico Profesional.</t>
  </si>
  <si>
    <t>Cantidad de estudiantes matriculados en el segundo ciclo de educación secundaria modalidad Artes.</t>
  </si>
  <si>
    <t>Cantidad de estudiantes con NEAE atendidos en las aulas regulares del nivel secundario.</t>
  </si>
  <si>
    <t xml:space="preserve">Cantidad de personas alfabetizadas </t>
  </si>
  <si>
    <t>Cantidad  estudiantes inscritos en la educación básica de adultos</t>
  </si>
  <si>
    <t>Cantidad estudiantes inscritos en la educación secundaria de adultos</t>
  </si>
  <si>
    <t>Cantidad estudiantes inscritos en la educación laboral de adultos</t>
  </si>
  <si>
    <t>02-Adolescentes de 14 años o Más, Jóvenes y Adultos reciben Educación Básica de Adultos.</t>
  </si>
  <si>
    <t>06-Adolescentes de 14 años o Más, Jóvenes y Adultos reciben Educación secundaria de Adultos.</t>
  </si>
  <si>
    <t>07-Adolescentes de 14 años o Más, Jóvenes y Adultos reciben Educación laboral de adultos.</t>
  </si>
  <si>
    <t>08-Adolescentes de 14 años o Más, Jóvenes y Adultos reciben Programas de Alfabetización.</t>
  </si>
  <si>
    <t>Este programa está orientada a la construcción y adecuación de los planteles escolares y estancias infantiles; para que ofrezcan entornos de aprendizaje adecuados, seguros, inclusivos y eficaces para todos; que respondan a la proyección de la población y a las necesidades de nuestros estudiantes, atendiendo a los criterios de accesibilidad universal, que cumplan con las normas nacionales de construcción, con seguridad sísmica y reducción de vulnerabilidad frente a otros riesgos, garantizando el desarrollo de las actividades de la comunidad educativa.</t>
  </si>
  <si>
    <t>Cantidad de Estancias construidas y equipadas</t>
  </si>
  <si>
    <t>Cantidad de aulas construidas y/o ampliados</t>
  </si>
  <si>
    <t>02-Construcción y ampliación de Planteles Escolares (arrastre Sorteo 3).</t>
  </si>
  <si>
    <t>03-Construcción y Ampliación de Planteles Escolares (arrastre Sorteo 4).</t>
  </si>
  <si>
    <t>04-Construcción y Ampliación de Planteles Escolares (arrastre Sorteo 1 y 2).</t>
  </si>
  <si>
    <t>05-Construcción y equipamiento de Estancias Infantiles.</t>
  </si>
  <si>
    <t>Obras de arrastre para cubrir las brechas en la oferta de infraestructura escolar.</t>
  </si>
  <si>
    <t>Cantidad de docentes certificados en la carrera</t>
  </si>
  <si>
    <t>Certificar los conocimientos y aptitudes adquiridos por los docentes de los diferentes niveles y modalidades.</t>
  </si>
  <si>
    <t>05-Docentes de Carrera Certificados para los Servicios Educativos de Inicial, preprimaria, Primaria, Secundaria y Subsistemas.</t>
  </si>
  <si>
    <t>Cantidad de estudiantes atendidos en los centros de educación especial y aulas específicas.</t>
  </si>
  <si>
    <t>Niños, niñas, adolescentes y jóvenes entre 0 y 20 años en centros de educación especial y aulas específicas.</t>
  </si>
  <si>
    <t>Incrementada la cobertura por los niveles de enseñanza</t>
  </si>
  <si>
    <t>Implantar y garantizar  un sistema educativo nacional de calidad, que capacite para el aprendizaje continuo a lo largo de la vida, propicie el desarrollo humano y un ejercicio progresivo de ciudadanía responsable, en el marco de valores morales y principios éticos consistentes con el desarrollo sostenible y la equidad de género.</t>
  </si>
  <si>
    <t>Niños y niñas reciben servicio de educación del 2do. ciclo nivel inicial</t>
  </si>
  <si>
    <t>Niños y niñas de 3 a 5 años</t>
  </si>
  <si>
    <t>Incrementada la cobertura del nivel inicial</t>
  </si>
  <si>
    <t>23- Servicio Educativo del Grado Preprimario Nivel Inicial</t>
  </si>
  <si>
    <t>Cantidad de niños 3 a 5 años matriculados en el segundo ciclo del nivel inicial.</t>
  </si>
  <si>
    <t>02-Niños y niñas reciben servicio de educación del 2do. ciclo nivel inicial</t>
  </si>
  <si>
    <t>Cantidad de estudiantes con NEAE atendidos en las aulas regulares en el del nivel primario.</t>
  </si>
  <si>
    <t>Niños y niñas reciben servicio de educación del 2do. ciclo nivel inicial.</t>
  </si>
  <si>
    <t>Niños y niñas reciben servicio de educación especial en el nivel inicial.</t>
  </si>
  <si>
    <t>03-Niños y niñas reciben servicio de educación especial en el nivel inicial.</t>
  </si>
  <si>
    <t>Niños y niñas reciben servicio de educación especial en el nivel inicial</t>
  </si>
  <si>
    <t>N/A</t>
  </si>
  <si>
    <t>En términos financieros, este producto presenta una desviación positiva de 17.39%. Esto se debe principalmente al incremento en el concepto de transferencias corrientes para las juntas descentralizadas de esta modalidad con fines de mantenimiento de los centros educativos.</t>
  </si>
  <si>
    <t>Columna1</t>
  </si>
  <si>
    <t>Sin logros alcanzados.</t>
  </si>
  <si>
    <t xml:space="preserve">En términos financieros, este producto presenta una desviación positiva de 6.24%. Esto se debe principalmente al incremento en el concepto de transferencias corrientes para las juntas descentralizadas de esta modalidad con fines de mantenimiento de los centros educativos.
A nivel físico este producto presenta una desviación física de 7 puntos porcentuales debido a que el dato presentado es preliminar, dado que aún se está procesando la matrícula final, producto de que este proceso se realiza de manera manual. </t>
  </si>
  <si>
    <t>En términos financieros, este producto presenta una desviación positiva de 428.56%. Esto se debe principalmente al incremento en el concepto de transferencias corrientes para las juntas descentralizadas del nivel Secundario con fines de mantenimiento de los centros educativos.
La desviación física de 7 puntos porcentuales, menor a la matrícula programada del primer ciclo de educación secundaria, se debe a que se inscribieron menos estudiantes de lo esperado.</t>
  </si>
  <si>
    <t>En términos financieros, este producto presenta una desviación positiva de 309.31%. Esto se debe principalmente al incremento en el concepto de transferencias corrientes para las juntas descentralizadas de esta modalidad con fines de mantenimiento de los centros educativos.
Este producto no presenta desviación en la ejecución física.</t>
  </si>
  <si>
    <t>En términos financieros, este producto presenta una desviación negativa de 67.98%. Esto se debe a que se reduce el presupuesto original para compensar salarios a docentes y transferencias corrientes a las juntas descentralizadas.
La desviación presentada de 16 puntos porcentuales en la ejecución física, por encima de lo programado, es causada por la implementación de nuevas ofertas educativas (menciones) en los centros educativos de artes.</t>
  </si>
  <si>
    <t>Con respecto a la programación financiera se ha identificado que este producto no es posible ejecutarlo con esta estructura porque se superpone con los productos 02, 03, 04 y 05 del programa. En la revisión de estructura para el año 2023 se suprime este producto y se crea un indicador para dar seguimiento a esta población desde los productos antes mencionados.
La desviación presentada de 8 puntos porcentuales en la ejecución física por encima de lo programado se debió a las acciones de identificación de personas con NEAE a través de la mesa de diálogo donde participan instituciones vinculadas a la discapacidad. Se destaca que la matrícula tuvo una variación significativa en el último trimestre debido a que también se realiza desde la Dirección de Educación Especial evaluaciones a los estudiantes con NEAE, lo que produce traslado de niños desde educación especial hacia las aulas regulares de los centros educativos.</t>
  </si>
  <si>
    <t>En el año 2022 se logró atender 21,459 estudiantes en el servicio de Educación laboral de adultos, lo que representa un 93 % de ejecución física en función de la meta programada.</t>
  </si>
  <si>
    <t>En el año 2022 se logró alfabetizar 1,199 adolescentes de 14 años o más,  jóvenes y adultos, lo que representa un 3 % de ejecución física, en función de la meta programada modificada (32,250).</t>
  </si>
  <si>
    <t>En el año 2022 se logró construir 151 aulas de arrastre del tercer sorteo, por encima de la meta programada ajustada a 15 aulas.</t>
  </si>
  <si>
    <t>En el año 2022 se logró construir 242 aulas de arrastre del cuarto sorteo, por encima de la meta programada ajustada a 13 aulas.</t>
  </si>
  <si>
    <t xml:space="preserve">En el año 2022, se logró atender 401,245 niños, niñas y adolescentes en el primer ciclo de Educación Secundaria,  lo que representa un 93 % de ejecución física en función de la meta programada. </t>
  </si>
  <si>
    <t>En el año 2022 se logró atender 170,032 adolescentes en el segundo ciclo de Educación Secundaria,  lo que representa un 95 % de ejecución física en función de la meta programada, la cual fue ajustada en el cuarto trimestre por error en la programación.</t>
  </si>
  <si>
    <t>En el año 2022 se logró atender 84,951 adolescentes en la Modalidad Técnico Profesional de Educación Secundaria,  lo que representa un 94 % de ejecución física en función de la meta programada.</t>
  </si>
  <si>
    <t>En el año 2022 se logró atender 12,714 adolescentes en la Modalidad en Artes de Educación Secundaria,  lo que representa un 117 % de ejecución física en función de la meta programada.</t>
  </si>
  <si>
    <t>En el año 2022 se logró atender 614 niños, niñas y adolescentes en educación especial, nivel secundario,  lo que representa un 108 % de ejecución física en función de la meta programada.</t>
  </si>
  <si>
    <t>En el año 2022 se logró conformar y poner en funcionamiento 5,493 APMAE, lo que representa un 89 % de ejecución física en función de la meta programada.</t>
  </si>
  <si>
    <t>En el año 2022 se logró construir y equipar 3 estancias infantiles, lo que representa un 12 % de ejecución física en función de la meta programada.</t>
  </si>
  <si>
    <r>
      <t xml:space="preserve">En términos financieros, este producto presenta una desviación negativa de 69.81%. Esto se debe principalmente a que no se ejecutaron los recursos que fueron programados en el concepto 6.
</t>
    </r>
    <r>
      <rPr>
        <i/>
        <sz val="11"/>
        <rFont val="Calibri"/>
        <family val="2"/>
        <scheme val="minor"/>
      </rPr>
      <t>Para la puesta en marcha del Plan Nacional de Certificación, se necesita contar con expertos en el área, que no se encuentran dentro del Ministerio de Educación, por lo que se ha acudido a solicitar contrataciones, estas presentan atrasos por lentitud en los procesos y la priorización de otras acciones financieras como pagos de nómina.</t>
    </r>
  </si>
  <si>
    <t>En el año 2022 se logró atender 4,984 niños, niñas y adolescentes entre 0 y 20 años en educación especial, lo que representa un 80 % de ejecución física en función de la meta programada.</t>
  </si>
  <si>
    <t>En términos financieros, este producto presenta una desviación positiva de 10.99%. Esto se debe principalmente al incremento en el concepto de transferencias corrientes para las juntas descentralizadas de esta modalidad con fines de mantenimiento de los centros educativos.
La desviación negativa de 20 puntos porcentuales en la ejecución física con relación a lo programado, se debe a que desde la Dirección de Educación Especial se realizan evaluaciones a los estudiantes para identificar las necesidades específicas de apoyo educativo, lo que produce traslados de niños hacia las aulas regulares de los centros educativos.</t>
  </si>
  <si>
    <t>En el año 2022 se logró atender 68,871 adolescentes de 14 años o más, jóvenes y adultos en la educación básica de adultos,  lo que representa un 74 % de ejecución física en función de la meta programada.</t>
  </si>
  <si>
    <t>En el año 2022 se logró atender 164,275 niños y niñas en el segundo ciclo del nivel inicial, lo que representa un 99 % de ejecución física en función de la meta programada.</t>
  </si>
  <si>
    <t>En términos financieros, este producto presenta una desviación positiva de 11.93%. Esto se debe principalmente al incremento en el concepto de transferencias corrientes para las juntas descentralizadas del nivel Inicial con fines de mantenimiento de los centros educativos.
Este producto no presenta desviación en la ejecución física.</t>
  </si>
  <si>
    <t>En el año 2022 se logró atender 918 niños y niñas en educación especial del nivel inicial, lo que representa un 98 % de ejecución física en función de la meta programada.</t>
  </si>
  <si>
    <t>Con respecto a la programación financiera se ha identificado que este producto no es posible ejecutarlo con esta estructura porque se superpone con los productos 02, 03, 04 y 05 del programa. En la revisión de estructura para el año 2023 se suprime este producto y se crea un indicador para dar seguimiento a esta población desde los productos antes mencionados.
Este producto no presenta desviación en la ejecución física.</t>
  </si>
  <si>
    <t xml:space="preserve">En el año 2022, se logró atender 453,132 niños y niñas en el primer ciclo del nivel primario, lo que representa un 96 % de ejecución física en función de la meta programada. </t>
  </si>
  <si>
    <t>En términos financieros, este producto presenta una desviación positiva de 471.03%. Esto se debe principalmente al incremento en el concepto de transferencias corrientes para las juntas descentralizadas del nivel Primario con fines de mantenimiento de los centros educativos.
Este producto no presenta desviación en la ejecución física.</t>
  </si>
  <si>
    <t xml:space="preserve">En el año 2022 se logró atender 460,947 niños y niñas en el segundo ciclo del nivel primario, lo que representa un 96 % de ejecución física en función de la meta programada. </t>
  </si>
  <si>
    <t>En términos financieros, este producto presenta una desviación positiva de 72.14%. Esto se debe principalmente al incremento en el concepto de transferencias corrientes para las juntas descentralizadas del nivel Primario con fines de mantenimiento de los centros educativos.
Este producto no presenta desviación en la ejecución física.</t>
  </si>
  <si>
    <t xml:space="preserve">En el año 2022 se logró atender 3,440 niños y niñas en el nivel primario, lo que representa un 73 % de ejecución física en función de la meta programada. </t>
  </si>
  <si>
    <t xml:space="preserve"> Con respecto a la programación financiera se ha identificado que este producto no es posible ejecutarlo con esta estructura porque se superpone con los productos 02 y 03 del programa. En la revisión de estructura para el año 2023 se suprime este producto y se crea un indicador para dar seguimiento a esta población desde los productos antes mencionados.
La desviación negativa de 27 puntos porcentuales en la ejecución física con relación a lo programado, es porque desde la Dirección de Educación Especial se realizan evaluaciones a los estudiantes para identificar las necesidades específicas de apoyo educativo, lo que produce traslados de niños hacia las aulas regulares de los centros educativos.</t>
  </si>
  <si>
    <t>En el año 2022 se logró atender 116,531 adolescentes de 14 años o más, jóvenes y adultos en la educación secundaria de adultos,  lo que representa un 71 % de ejecución física en función de la meta programada.</t>
  </si>
  <si>
    <t>I -Información Institucional</t>
  </si>
  <si>
    <t>En el año 2022 se programó construir 437 aulas de arrastre correspondientes a los sorteos 1 y 2, de estas se logró construir 110 aulas  lo que representa un 25 % de ejecución física.</t>
  </si>
  <si>
    <t>Este programa tiene como finalidad garantizar los servicios de la Educación de Adultos en los niveles Primario y Secundario (general y laboral) en las modalidades presenciales y semipresenciales y velar por el cumplimiento de una oferta curricular acorde con los adultos de 15 años o más que por diferentes razones socioeconómicas no logran insertarse en los niveles tradicionales. Entre sus funciones están: ofrecer al adulto capacitación en el área laboral, que facilite su integración al mundo de trabajo contribuyendo al desarrollo del país; ayudar al proceso de autorrealización del adulto a través de un desarrollo intelectual, profesional, social, moral y espiritual; desarrollar en él una profunda conciencia ciudadana para que participe en los procesos democráticos y políticos de la sociedad.</t>
  </si>
  <si>
    <t>Cantidad de estudiantes matriculados en el segundo ciclo del nivel secundario modalidad académica.</t>
  </si>
  <si>
    <t>En términos financieros, este producto presenta una desviación positiva de 12% en el 4to trimestre del 2022. Esto se debe a que el inicio del año escolar retrasó las actividades pautadas en el 3er trimestre y fueron reprogramadas y ejecutadas en el 4to trimestre.
La desviación física de 11 puntos porcentuales menor a la meta programada, se debió a que se encuentran en proceso de validación 598 centros educativos, donde fueron identificados padres y madres que no aparecieron en los registros de asistencia de la conformación de las APMAE, por tanto, no cumplen con lo que establece la Ordenanza 09-2000.</t>
  </si>
  <si>
    <t>Este producto no presenta desviaciones significativas en terminos financieros.
La desviación física de 26 puntos porcentuales, menor a la matrícula programada en educación básica de adultos, es porque se inscribieron en el sector público menos estudiantes de lo esperado en este año escolar.</t>
  </si>
  <si>
    <t>Este producto no presenta desviaciones significativas en terminos financieros.
La desviación física de 9 puntos porcentuales, menor a la matrícula programada de educación secundaria de adultos, se debe a que se inscribieron menos estudiantes de lo esperado.</t>
  </si>
  <si>
    <t>En términos financieros, este producto presenta una desviación positiva  de 130.54%. Esto se debe a que fueron regulados los anticipos financieros
La desviación física negativa se debe a que las actividades realizadas requieren de la ejecución de otras para alcanzar la meta programada. Es por esto que no se reflejan los resultados esperados en el año. A partir del acuerdo firmado con la Universidad Autónoma de Santo Domingo, con un equipo de maestros, se iniciarán los trabajos de inscripción de alfabetizadores para la incorporación de los primeros 1,000 núcleos de aprendizaje. Este producto es coordinado por PROPEEP.</t>
  </si>
  <si>
    <t>En términos financieros, este producto presenta una desviación positiva de 22.01% en el 4to trimestre. Esto se debe a que hasta el 3er trimestre persistía el inconveniente con la Ley No. 118-21 que autoriza al Ministerio de Educación -y otras instituciones-, a desarrollar el plan de terminación solo de las obras que conllevan una ejecución superior al tope límite del veinticinco por ciento del presupuesto base. En el 4to trimestre se agilizaron los pagos pendientes del año.
La desviación positiva de 907 puntos porcentuales por encima de la meta programada ajustada, se debió a que la supervisión se enfocó en las obras del tercer sorteo, que presentaban menos situaciones en torno al nudo legal, del 25 %., lo que produjo un aumento significativo en función de la meta ajustada.</t>
  </si>
  <si>
    <t>En términos financieros, este producto presenta una desviación positiva de 152.92%. Esto se debe a que hasta el 3er trimestre persistía el inconveniente con la Ley No. 118-21 que autoriza al Ministerio de Educación -y otras instituciones-, a desarrollar el plan de terminación solo de las obras que conllevan una ejecución superior al tope límite del veinticinco por ciento del presupuesto base. En el 4to trimestre se agilizaron los pagos pendientes del año.
La desviación positiva de 1,762 puntos porcentuales por encima de la meta programada ajustada, se debió a que la supervisión se enfocó en las obras del cuarto sorteo, que presentaban menos situaciones en torno al nudo legal, del 25 %.lo que produjo un aumento significativo en función de la meta ajustada.</t>
  </si>
  <si>
    <t>En términos financieros, este producto presenta una desviación positiva de 147.80% en el 4to trimestre. Esto se debe a que hasta el 3er trimestre persistía el inconveniente con la Ley No. 118-21 que autoriza al Ministerio de Educación -y otras instituciones-, a desarrollar el plan de terminación solo de las obras que conllevan una ejecución superior al tope límite del veinticinco por ciento del presupuesto base. En el 4to trimestre se agilizaron los pagos pendientes del año.
La desviación física de 75 puntos porcentuales por debajo de la meta programada, se debió al impedimento o nudo legal para pagar los contratos de las obras escolares del Plan Nacional de Edificaciones Escolares, ya que en su gran mayoría excede el 25 % del monto contratado.</t>
  </si>
  <si>
    <t>En términos financieros, este producto no presenta desviaciones significativas.
La desviación física de 88 puntos porcentuales por debajo de la meta programada, es por causa del impedimento o nudo legal para pagar los contratos de las obras escolares del Plan Nacional de Edificaciones Escolares, ya que en su gran mayoría excede el 25 % del monto contratado.</t>
  </si>
  <si>
    <t>Informe físico financiero octubre-diciembre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</si>
</sst>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4" formatCode="_(&quot;$&quot;* #,##0.00_);_(&quot;$&quot;* \(#,##0.00\);_(&quot;$&quot;* &quot;-&quot;??_);_(@_)"/>
    <numFmt numFmtId="43" formatCode="_(* #,##0.00_);_(* \(#,##0.00\);_(* &quot;-&quot;??_);_(@_)"/>
    <numFmt numFmtId="164" formatCode="dd/mm/yyyy;@"/>
    <numFmt numFmtId="165" formatCode="[$-10409]#,##0;\-#,##0"/>
    <numFmt numFmtId="166" formatCode="[$-10409]#,##0.00;\-#,##0.00"/>
    <numFmt numFmtId="167" formatCode="[$-10409]0.00%"/>
  </numFmts>
  <fonts count="32"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11"/>
      <color indexed="8"/>
      <name val="Calibri"/>
      <family val="2"/>
      <scheme val="minor"/>
    </font>
    <font>
      <sz val="9"/>
      <color indexed="8"/>
      <name val="Segoe UI"/>
      <family val="2"/>
    </font>
    <font>
      <i/>
      <sz val="11"/>
      <name val="Calibri"/>
      <family val="2"/>
      <scheme val="minor"/>
    </font>
    <font>
      <b/>
      <sz val="9"/>
      <name val="Calibri"/>
      <family val="2"/>
    </font>
    <font>
      <b/>
      <sz val="9"/>
      <color rgb="FF0070C0"/>
      <name val="Calibri"/>
      <family val="2"/>
    </font>
    <font>
      <b/>
      <sz val="9"/>
      <color rgb="FFFF0000"/>
      <name val="Calibri"/>
      <family val="2"/>
    </font>
    <font>
      <sz val="9"/>
      <color rgb="FF0070C0"/>
      <name val="Calibri"/>
      <family val="2"/>
    </font>
    <font>
      <sz val="11"/>
      <color rgb="FF0070C0"/>
      <name val="Calibri"/>
      <family val="2"/>
    </font>
    <font>
      <sz val="9"/>
      <color rgb="FFFF0000"/>
      <name val="Calibri"/>
      <family val="2"/>
    </font>
    <font>
      <sz val="8"/>
      <color theme="1"/>
      <name val="Arial"/>
      <family val="2"/>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47">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auto="1"/>
      </right>
      <top style="thin">
        <color auto="1"/>
      </top>
      <bottom style="thin">
        <color auto="1"/>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style="thin">
        <color indexed="64"/>
      </left>
      <right style="thin">
        <color indexed="64"/>
      </right>
      <top style="thin">
        <color indexed="64"/>
      </top>
      <bottom/>
      <diagonal/>
    </border>
    <border>
      <left style="thin">
        <color theme="0" tint="-0.34998626667073579"/>
      </left>
      <right style="thin">
        <color theme="0" tint="-0.34998626667073579"/>
      </right>
      <top/>
      <bottom style="thin">
        <color rgb="FFA6A6A6"/>
      </bottom>
      <diagonal/>
    </border>
    <border>
      <left style="medium">
        <color indexed="64"/>
      </left>
      <right style="medium">
        <color indexed="64"/>
      </right>
      <top style="medium">
        <color indexed="64"/>
      </top>
      <bottom style="medium">
        <color indexed="64"/>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22" fillId="0" borderId="0"/>
    <xf numFmtId="43"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cellStyleXfs>
  <cellXfs count="139">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5" fillId="8" borderId="30" xfId="0" applyFont="1" applyFill="1" applyBorder="1" applyAlignment="1">
      <alignment horizontal="center" vertical="center" wrapText="1" readingOrder="1"/>
    </xf>
    <xf numFmtId="0" fontId="15" fillId="8" borderId="31" xfId="0" applyFont="1" applyFill="1" applyBorder="1" applyAlignment="1">
      <alignment horizontal="center" vertical="center" wrapText="1" readingOrder="1"/>
    </xf>
    <xf numFmtId="0" fontId="15" fillId="8" borderId="32" xfId="0" applyFont="1" applyFill="1" applyBorder="1" applyAlignment="1">
      <alignment horizontal="center" vertical="center" wrapText="1" readingOrder="1"/>
    </xf>
    <xf numFmtId="165" fontId="16" fillId="0" borderId="28" xfId="0" applyNumberFormat="1" applyFont="1" applyBorder="1" applyAlignment="1" applyProtection="1">
      <alignment horizontal="center" vertical="center" wrapText="1" readingOrder="1"/>
      <protection locked="0"/>
    </xf>
    <xf numFmtId="10" fontId="16" fillId="7" borderId="28" xfId="2" applyNumberFormat="1" applyFont="1" applyFill="1" applyBorder="1" applyAlignment="1" applyProtection="1">
      <alignment horizontal="center" vertical="center" wrapText="1" readingOrder="1"/>
      <protection locked="0"/>
    </xf>
    <xf numFmtId="167" fontId="16" fillId="7" borderId="25" xfId="0" applyNumberFormat="1" applyFont="1" applyFill="1" applyBorder="1" applyAlignment="1" applyProtection="1">
      <alignment horizontal="center" vertical="center" wrapText="1" readingOrder="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1" fillId="0" borderId="0" xfId="0" applyFont="1" applyAlignment="1" applyProtection="1">
      <alignment horizontal="left" vertical="center" wrapText="1"/>
      <protection locked="0"/>
    </xf>
    <xf numFmtId="0" fontId="2" fillId="0" borderId="22" xfId="0" applyFont="1" applyBorder="1" applyAlignment="1">
      <alignment vertical="top"/>
    </xf>
    <xf numFmtId="0" fontId="16" fillId="9" borderId="24" xfId="0" applyFont="1" applyFill="1" applyBorder="1" applyAlignment="1" applyProtection="1">
      <alignment vertical="top" wrapText="1"/>
      <protection locked="0"/>
    </xf>
    <xf numFmtId="49" fontId="23" fillId="9" borderId="40" xfId="3" applyNumberFormat="1" applyFont="1" applyFill="1" applyBorder="1" applyAlignment="1">
      <alignment horizontal="center" vertical="center" wrapText="1"/>
    </xf>
    <xf numFmtId="166" fontId="16" fillId="9" borderId="28" xfId="0" applyNumberFormat="1" applyFont="1" applyFill="1" applyBorder="1" applyAlignment="1" applyProtection="1">
      <alignment horizontal="center" vertical="center" wrapText="1" readingOrder="1"/>
      <protection locked="0"/>
    </xf>
    <xf numFmtId="166" fontId="18" fillId="9" borderId="22" xfId="0" applyNumberFormat="1" applyFont="1" applyFill="1" applyBorder="1" applyAlignment="1" applyProtection="1">
      <alignment horizontal="center" vertical="center" wrapText="1" readingOrder="1"/>
      <protection locked="0"/>
    </xf>
    <xf numFmtId="0" fontId="21" fillId="0" borderId="18" xfId="0" applyFont="1" applyBorder="1" applyAlignment="1" applyProtection="1">
      <alignment horizontal="left" vertical="center" wrapText="1"/>
      <protection locked="0"/>
    </xf>
    <xf numFmtId="166" fontId="16" fillId="0" borderId="28" xfId="0" applyNumberFormat="1" applyFont="1" applyBorder="1" applyAlignment="1" applyProtection="1">
      <alignment horizontal="center" vertical="center" wrapText="1"/>
      <protection locked="0"/>
    </xf>
    <xf numFmtId="0" fontId="16" fillId="9" borderId="0" xfId="0" applyFont="1" applyFill="1" applyAlignment="1" applyProtection="1">
      <alignment vertical="top" wrapText="1"/>
      <protection locked="0"/>
    </xf>
    <xf numFmtId="49" fontId="23" fillId="9" borderId="0" xfId="3" applyNumberFormat="1" applyFont="1" applyFill="1" applyAlignment="1">
      <alignment horizontal="center" vertical="center" wrapText="1"/>
    </xf>
    <xf numFmtId="165" fontId="16" fillId="0" borderId="0" xfId="0" applyNumberFormat="1" applyFont="1" applyAlignment="1" applyProtection="1">
      <alignment horizontal="center" vertical="center" wrapText="1" readingOrder="1"/>
      <protection locked="0"/>
    </xf>
    <xf numFmtId="166" fontId="16" fillId="9" borderId="0" xfId="0" applyNumberFormat="1" applyFont="1" applyFill="1" applyAlignment="1" applyProtection="1">
      <alignment horizontal="center" vertical="center" wrapText="1" readingOrder="1"/>
      <protection locked="0"/>
    </xf>
    <xf numFmtId="166" fontId="16" fillId="0" borderId="0" xfId="0" applyNumberFormat="1" applyFont="1" applyAlignment="1" applyProtection="1">
      <alignment horizontal="center" vertical="center" wrapText="1"/>
      <protection locked="0"/>
    </xf>
    <xf numFmtId="10" fontId="16" fillId="7" borderId="0" xfId="2" applyNumberFormat="1" applyFont="1" applyFill="1" applyBorder="1" applyAlignment="1" applyProtection="1">
      <alignment horizontal="center" vertical="center" wrapText="1" readingOrder="1"/>
      <protection locked="0"/>
    </xf>
    <xf numFmtId="167" fontId="16" fillId="7" borderId="0" xfId="0" applyNumberFormat="1" applyFont="1" applyFill="1" applyAlignment="1" applyProtection="1">
      <alignment horizontal="center" vertical="center" wrapText="1" readingOrder="1"/>
      <protection locked="0"/>
    </xf>
    <xf numFmtId="0" fontId="15" fillId="8" borderId="41" xfId="0" applyFont="1" applyFill="1" applyBorder="1" applyAlignment="1">
      <alignment horizontal="center" vertical="center" wrapText="1" readingOrder="1"/>
    </xf>
    <xf numFmtId="0" fontId="15" fillId="8" borderId="42" xfId="0" applyFont="1" applyFill="1" applyBorder="1" applyAlignment="1">
      <alignment horizontal="center" vertical="center" wrapText="1" readingOrder="1"/>
    </xf>
    <xf numFmtId="0" fontId="15" fillId="8" borderId="43" xfId="0" applyFont="1" applyFill="1" applyBorder="1" applyAlignment="1">
      <alignment horizontal="center" vertical="center" wrapText="1" readingOrder="1"/>
    </xf>
    <xf numFmtId="49" fontId="23" fillId="9" borderId="22" xfId="3" applyNumberFormat="1" applyFont="1" applyFill="1" applyBorder="1" applyAlignment="1">
      <alignment horizontal="center" vertical="center" wrapText="1"/>
    </xf>
    <xf numFmtId="165" fontId="16" fillId="0" borderId="22" xfId="0" applyNumberFormat="1" applyFont="1" applyBorder="1" applyAlignment="1" applyProtection="1">
      <alignment horizontal="center" vertical="center" wrapText="1" readingOrder="1"/>
      <protection locked="0"/>
    </xf>
    <xf numFmtId="166" fontId="16" fillId="9" borderId="22" xfId="0" applyNumberFormat="1" applyFont="1" applyFill="1" applyBorder="1" applyAlignment="1" applyProtection="1">
      <alignment horizontal="center" vertical="center" wrapText="1" readingOrder="1"/>
      <protection locked="0"/>
    </xf>
    <xf numFmtId="10" fontId="16" fillId="7" borderId="22" xfId="2" applyNumberFormat="1" applyFont="1" applyFill="1" applyBorder="1" applyAlignment="1" applyProtection="1">
      <alignment horizontal="center" vertical="center" wrapText="1" readingOrder="1"/>
      <protection locked="0"/>
    </xf>
    <xf numFmtId="167" fontId="16" fillId="7" borderId="22" xfId="0" applyNumberFormat="1" applyFont="1" applyFill="1" applyBorder="1" applyAlignment="1" applyProtection="1">
      <alignment horizontal="center" vertical="center" wrapText="1" readingOrder="1"/>
      <protection locked="0"/>
    </xf>
    <xf numFmtId="165" fontId="16" fillId="0" borderId="44" xfId="0" applyNumberFormat="1" applyFont="1" applyBorder="1" applyAlignment="1" applyProtection="1">
      <alignment horizontal="center" vertical="center" wrapText="1" readingOrder="1"/>
      <protection locked="0"/>
    </xf>
    <xf numFmtId="166" fontId="16" fillId="9" borderId="44" xfId="0" applyNumberFormat="1" applyFont="1" applyFill="1" applyBorder="1" applyAlignment="1" applyProtection="1">
      <alignment horizontal="center" vertical="center" wrapText="1" readingOrder="1"/>
      <protection locked="0"/>
    </xf>
    <xf numFmtId="10" fontId="16" fillId="7" borderId="44" xfId="2" applyNumberFormat="1" applyFont="1" applyFill="1" applyBorder="1" applyAlignment="1" applyProtection="1">
      <alignment horizontal="center" vertical="center" wrapText="1" readingOrder="1"/>
      <protection locked="0"/>
    </xf>
    <xf numFmtId="167" fontId="16" fillId="7" borderId="44" xfId="0" applyNumberFormat="1" applyFont="1" applyFill="1" applyBorder="1" applyAlignment="1" applyProtection="1">
      <alignment horizontal="center" vertical="center" wrapText="1" readingOrder="1"/>
      <protection locked="0"/>
    </xf>
    <xf numFmtId="0" fontId="21" fillId="0" borderId="0" xfId="0" applyFont="1" applyAlignment="1" applyProtection="1">
      <alignment horizontal="left" vertical="center"/>
      <protection locked="0"/>
    </xf>
    <xf numFmtId="0" fontId="16" fillId="9" borderId="44" xfId="3" applyFont="1" applyFill="1" applyBorder="1" applyAlignment="1" applyProtection="1">
      <alignment horizontal="center" vertical="top" wrapText="1"/>
      <protection locked="0"/>
    </xf>
    <xf numFmtId="0" fontId="16" fillId="9" borderId="22" xfId="3" applyFont="1" applyFill="1" applyBorder="1" applyAlignment="1" applyProtection="1">
      <alignment horizontal="center" vertical="top" wrapText="1"/>
      <protection locked="0"/>
    </xf>
    <xf numFmtId="0" fontId="16" fillId="9" borderId="22" xfId="3" applyFont="1" applyFill="1" applyBorder="1" applyAlignment="1" applyProtection="1">
      <alignment horizontal="center" vertical="center" wrapText="1"/>
      <protection locked="0"/>
    </xf>
    <xf numFmtId="0" fontId="16" fillId="9" borderId="24" xfId="0" applyFont="1" applyFill="1" applyBorder="1" applyAlignment="1" applyProtection="1">
      <alignment horizontal="center" vertical="top" wrapText="1"/>
      <protection locked="0"/>
    </xf>
    <xf numFmtId="10" fontId="0" fillId="0" borderId="0" xfId="0" applyNumberFormat="1"/>
    <xf numFmtId="10" fontId="0" fillId="0" borderId="0" xfId="2" applyNumberFormat="1" applyFont="1"/>
    <xf numFmtId="0" fontId="25" fillId="9" borderId="22" xfId="0" applyFont="1" applyFill="1" applyBorder="1" applyAlignment="1" applyProtection="1">
      <alignment vertical="center" wrapText="1"/>
      <protection locked="0"/>
    </xf>
    <xf numFmtId="0" fontId="25" fillId="9" borderId="44" xfId="0" applyFont="1" applyFill="1" applyBorder="1" applyAlignment="1" applyProtection="1">
      <alignment vertical="center" wrapText="1"/>
      <protection locked="0"/>
    </xf>
    <xf numFmtId="0" fontId="15" fillId="8" borderId="45" xfId="0" applyFont="1" applyFill="1" applyBorder="1" applyAlignment="1">
      <alignment horizontal="center" vertical="center" wrapText="1" readingOrder="1"/>
    </xf>
    <xf numFmtId="0" fontId="26" fillId="0" borderId="0" xfId="0" applyFont="1" applyAlignment="1" applyProtection="1">
      <alignment horizontal="center" vertical="center" wrapText="1" readingOrder="1"/>
      <protection locked="0"/>
    </xf>
    <xf numFmtId="0" fontId="25" fillId="9" borderId="22" xfId="0" applyFont="1" applyFill="1" applyBorder="1" applyAlignment="1" applyProtection="1">
      <alignment vertical="top" wrapText="1"/>
      <protection locked="0"/>
    </xf>
    <xf numFmtId="0" fontId="27" fillId="0" borderId="0" xfId="0" applyFont="1" applyAlignment="1" applyProtection="1">
      <alignment horizontal="center" vertical="center" wrapText="1" readingOrder="1"/>
      <protection locked="0"/>
    </xf>
    <xf numFmtId="0" fontId="25" fillId="9" borderId="24" xfId="0" applyFont="1" applyFill="1" applyBorder="1" applyAlignment="1" applyProtection="1">
      <alignment vertical="top" wrapText="1"/>
      <protection locked="0"/>
    </xf>
    <xf numFmtId="0" fontId="28" fillId="0" borderId="0" xfId="0" applyFont="1" applyAlignment="1" applyProtection="1">
      <alignment horizontal="center" vertical="center" wrapText="1" readingOrder="1"/>
      <protection locked="0"/>
    </xf>
    <xf numFmtId="0" fontId="14" fillId="8" borderId="45" xfId="0" applyFont="1" applyFill="1" applyBorder="1" applyAlignment="1">
      <alignment horizontal="center" vertical="center" wrapText="1" readingOrder="1"/>
    </xf>
    <xf numFmtId="0" fontId="29" fillId="0" borderId="0" xfId="0" applyFont="1" applyAlignment="1" applyProtection="1">
      <alignment horizontal="center" vertical="center" wrapText="1" readingOrder="1"/>
      <protection locked="0"/>
    </xf>
    <xf numFmtId="0" fontId="30" fillId="0" borderId="46" xfId="0" applyFont="1" applyBorder="1" applyAlignment="1" applyProtection="1">
      <alignment horizontal="center" vertical="center" wrapText="1" readingOrder="1"/>
      <protection locked="0"/>
    </xf>
    <xf numFmtId="165" fontId="25" fillId="0" borderId="22" xfId="0" applyNumberFormat="1" applyFont="1" applyBorder="1" applyAlignment="1" applyProtection="1">
      <alignment horizontal="center" vertical="center" wrapText="1" readingOrder="1"/>
      <protection locked="0"/>
    </xf>
    <xf numFmtId="165" fontId="25" fillId="0" borderId="44" xfId="0" applyNumberFormat="1" applyFont="1" applyBorder="1" applyAlignment="1" applyProtection="1">
      <alignment horizontal="center" vertical="center" wrapText="1" readingOrder="1"/>
      <protection locked="0"/>
    </xf>
    <xf numFmtId="166" fontId="16" fillId="0" borderId="22" xfId="0" applyNumberFormat="1" applyFont="1" applyBorder="1" applyAlignment="1" applyProtection="1">
      <alignment horizontal="center" vertical="center" wrapText="1" readingOrder="1"/>
      <protection locked="0"/>
    </xf>
    <xf numFmtId="165" fontId="16" fillId="0" borderId="22" xfId="0" applyNumberFormat="1" applyFont="1" applyBorder="1" applyAlignment="1" applyProtection="1">
      <alignment horizontal="center" vertical="center" wrapText="1"/>
      <protection locked="0"/>
    </xf>
    <xf numFmtId="4" fontId="31" fillId="0" borderId="0" xfId="0" applyNumberFormat="1" applyFont="1" applyAlignment="1">
      <alignment vertical="center"/>
    </xf>
    <xf numFmtId="166" fontId="16" fillId="0" borderId="28" xfId="0" applyNumberFormat="1" applyFont="1" applyBorder="1" applyAlignment="1" applyProtection="1">
      <alignment horizontal="center" vertical="center" wrapText="1" readingOrder="1"/>
      <protection locked="0"/>
    </xf>
    <xf numFmtId="3" fontId="11" fillId="0" borderId="22" xfId="0" applyNumberFormat="1" applyFont="1" applyBorder="1" applyAlignment="1">
      <alignment horizontal="center" vertical="center"/>
    </xf>
    <xf numFmtId="0" fontId="13" fillId="0" borderId="0" xfId="0" applyFont="1" applyAlignment="1" applyProtection="1">
      <alignment horizontal="center"/>
      <protection locked="0"/>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21" fillId="9" borderId="0" xfId="0" applyFont="1" applyFill="1" applyAlignment="1" applyProtection="1">
      <alignment horizontal="left" vertical="center" wrapText="1"/>
      <protection locked="0"/>
    </xf>
    <xf numFmtId="0" fontId="21" fillId="9" borderId="18" xfId="0" applyFont="1" applyFill="1" applyBorder="1" applyAlignment="1" applyProtection="1">
      <alignment horizontal="left" vertical="center" wrapText="1"/>
      <protection locked="0"/>
    </xf>
    <xf numFmtId="0" fontId="21" fillId="0" borderId="0" xfId="0" applyFont="1" applyAlignment="1" applyProtection="1">
      <alignment horizontal="left" vertical="center" wrapText="1"/>
      <protection locked="0"/>
    </xf>
    <xf numFmtId="0" fontId="21" fillId="0" borderId="18" xfId="0" applyFont="1" applyBorder="1" applyAlignment="1" applyProtection="1">
      <alignment horizontal="left" vertical="center" wrapText="1"/>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1" fillId="0" borderId="33" xfId="0" applyFont="1" applyBorder="1" applyAlignment="1" applyProtection="1">
      <alignment horizontal="left" vertical="center" wrapText="1"/>
      <protection locked="0"/>
    </xf>
    <xf numFmtId="0" fontId="21" fillId="0" borderId="34" xfId="0" applyFont="1" applyBorder="1" applyAlignment="1" applyProtection="1">
      <alignment horizontal="left" vertical="center" wrapText="1"/>
      <protection locked="0"/>
    </xf>
    <xf numFmtId="0" fontId="21" fillId="0" borderId="35" xfId="0" applyFont="1" applyBorder="1" applyAlignment="1" applyProtection="1">
      <alignment horizontal="left" vertical="center" wrapText="1"/>
      <protection locked="0"/>
    </xf>
    <xf numFmtId="0" fontId="18" fillId="0" borderId="0" xfId="0" applyFont="1" applyAlignment="1">
      <alignment horizontal="left" vertical="center" wrapText="1"/>
    </xf>
    <xf numFmtId="0" fontId="11" fillId="0" borderId="0" xfId="0" applyFont="1" applyAlignment="1" applyProtection="1">
      <alignment horizontal="center"/>
      <protection locked="0"/>
    </xf>
    <xf numFmtId="0" fontId="13" fillId="6" borderId="23"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3" fillId="6" borderId="25" xfId="0" applyFont="1" applyFill="1" applyBorder="1" applyAlignment="1">
      <alignment horizontal="center" vertical="center" wrapText="1" readingOrder="1"/>
    </xf>
    <xf numFmtId="0" fontId="13" fillId="6" borderId="36" xfId="0" applyFont="1" applyFill="1" applyBorder="1" applyAlignment="1">
      <alignment horizontal="center" vertical="center" wrapText="1" readingOrder="1"/>
    </xf>
    <xf numFmtId="0" fontId="13" fillId="6" borderId="26" xfId="0" applyFont="1" applyFill="1" applyBorder="1" applyAlignment="1">
      <alignment horizontal="center" vertical="center" wrapText="1" readingOrder="1"/>
    </xf>
    <xf numFmtId="39" fontId="11" fillId="9" borderId="27" xfId="1" applyNumberFormat="1" applyFont="1" applyFill="1" applyBorder="1" applyAlignment="1" applyProtection="1">
      <alignment horizontal="center" vertical="center" wrapText="1" readingOrder="1"/>
      <protection locked="0"/>
    </xf>
    <xf numFmtId="39" fontId="11" fillId="9" borderId="28" xfId="1" applyNumberFormat="1" applyFont="1" applyFill="1" applyBorder="1" applyAlignment="1" applyProtection="1">
      <alignment horizontal="center" vertical="center" wrapText="1" readingOrder="1"/>
      <protection locked="0"/>
    </xf>
    <xf numFmtId="39" fontId="11" fillId="9" borderId="25" xfId="1" applyNumberFormat="1" applyFont="1" applyFill="1" applyBorder="1" applyAlignment="1" applyProtection="1">
      <alignment horizontal="center" vertical="center" wrapText="1" readingOrder="1"/>
      <protection locked="0"/>
    </xf>
    <xf numFmtId="39" fontId="11" fillId="9" borderId="36" xfId="1" applyNumberFormat="1" applyFont="1" applyFill="1" applyBorder="1" applyAlignment="1" applyProtection="1">
      <alignment horizontal="center" vertical="center" wrapText="1" readingOrder="1"/>
      <protection locked="0"/>
    </xf>
    <xf numFmtId="39" fontId="11" fillId="9" borderId="24"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14"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0" fontId="21" fillId="0" borderId="37" xfId="0" applyFont="1" applyBorder="1" applyAlignment="1" applyProtection="1">
      <alignment horizontal="left" vertical="center" wrapText="1"/>
      <protection locked="0"/>
    </xf>
    <xf numFmtId="0" fontId="21" fillId="0" borderId="38" xfId="0" applyFont="1" applyBorder="1" applyAlignment="1" applyProtection="1">
      <alignment horizontal="left" vertical="center" wrapText="1"/>
      <protection locked="0"/>
    </xf>
    <xf numFmtId="0" fontId="21" fillId="0" borderId="39" xfId="0" applyFont="1" applyBorder="1" applyAlignment="1" applyProtection="1">
      <alignment horizontal="left" vertical="center" wrapText="1"/>
      <protection locked="0"/>
    </xf>
    <xf numFmtId="0" fontId="10" fillId="6" borderId="22" xfId="0" applyFont="1" applyFill="1" applyBorder="1" applyAlignment="1">
      <alignment horizontal="left" vertical="center" wrapText="1"/>
    </xf>
    <xf numFmtId="49" fontId="20" fillId="9" borderId="19" xfId="0" quotePrefix="1" applyNumberFormat="1" applyFont="1" applyFill="1" applyBorder="1" applyAlignment="1" applyProtection="1">
      <alignment horizontal="left" vertical="center" wrapText="1"/>
      <protection locked="0"/>
    </xf>
    <xf numFmtId="49" fontId="20" fillId="9" borderId="20" xfId="0" quotePrefix="1" applyNumberFormat="1" applyFont="1" applyFill="1" applyBorder="1" applyAlignment="1" applyProtection="1">
      <alignment horizontal="left" vertical="center" wrapText="1"/>
      <protection locked="0"/>
    </xf>
    <xf numFmtId="49" fontId="20" fillId="9" borderId="21" xfId="0" quotePrefix="1" applyNumberFormat="1" applyFont="1" applyFill="1" applyBorder="1" applyAlignment="1" applyProtection="1">
      <alignment horizontal="left" vertical="center" wrapText="1"/>
      <protection locked="0"/>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24" fillId="0" borderId="0" xfId="0" applyFont="1" applyAlignment="1" applyProtection="1">
      <alignment horizontal="left" vertical="center" wrapText="1"/>
      <protection locked="0"/>
    </xf>
    <xf numFmtId="0" fontId="24" fillId="0" borderId="18" xfId="0" applyFont="1" applyBorder="1" applyAlignment="1" applyProtection="1">
      <alignment horizontal="left" vertical="center" wrapText="1"/>
      <protection locked="0"/>
    </xf>
    <xf numFmtId="0" fontId="21" fillId="9" borderId="0" xfId="0" applyFont="1" applyFill="1" applyAlignment="1" applyProtection="1">
      <alignment horizontal="left" vertical="center"/>
      <protection locked="0"/>
    </xf>
    <xf numFmtId="0" fontId="21" fillId="9" borderId="18" xfId="0" applyFont="1" applyFill="1" applyBorder="1" applyAlignment="1" applyProtection="1">
      <alignment horizontal="left" vertical="center"/>
      <protection locked="0"/>
    </xf>
    <xf numFmtId="0" fontId="21" fillId="0" borderId="0" xfId="0" applyFont="1" applyAlignment="1" applyProtection="1">
      <alignment horizontal="left" vertical="center"/>
      <protection locked="0"/>
    </xf>
    <xf numFmtId="0" fontId="21" fillId="0" borderId="18" xfId="0" applyFont="1" applyBorder="1" applyAlignment="1" applyProtection="1">
      <alignment horizontal="left" vertical="center"/>
      <protection locked="0"/>
    </xf>
  </cellXfs>
  <cellStyles count="7">
    <cellStyle name="Millares" xfId="1" builtinId="3"/>
    <cellStyle name="Millares 2" xfId="4" xr:uid="{00000000-0005-0000-0000-000001000000}"/>
    <cellStyle name="Moneda 2" xfId="5" xr:uid="{00000000-0005-0000-0000-000002000000}"/>
    <cellStyle name="Normal" xfId="0" builtinId="0"/>
    <cellStyle name="Normal 2" xfId="3" xr:uid="{00000000-0005-0000-0000-000004000000}"/>
    <cellStyle name="Porcentaje" xfId="2" builtinId="5"/>
    <cellStyle name="Porcentaje 2" xfId="6" xr:uid="{00000000-0005-0000-0000-000006000000}"/>
  </cellStyles>
  <dxfs count="124">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solid">
          <fgColor indexed="64"/>
          <bgColor theme="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solid">
          <fgColor indexed="64"/>
          <bgColor rgb="FFFFFF00"/>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solid">
          <fgColor indexed="64"/>
          <bgColor theme="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solid">
          <fgColor indexed="64"/>
          <bgColor theme="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solid">
          <fgColor indexed="64"/>
          <bgColor theme="0"/>
        </patternFill>
      </fill>
      <alignment horizontal="center"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solid">
          <fgColor indexed="64"/>
          <bgColor theme="0"/>
        </patternFill>
      </fill>
      <alignment horizontal="general" vertical="top" textRotation="0" wrapText="1" indent="0" justifyLastLine="0" shrinkToFit="0" readingOrder="0"/>
      <border diagonalUp="0" diagonalDown="0" outline="0">
        <left/>
        <right/>
        <top style="thin">
          <color theme="0" tint="-0.34998626667073579"/>
        </top>
        <bottom style="thin">
          <color theme="0" tint="-0.34998626667073579"/>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11"/>
        <color rgb="FF0070C0"/>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solid">
          <fgColor indexed="64"/>
          <bgColor theme="0"/>
        </patternFill>
      </fill>
      <alignment horizontal="center" vertical="center" textRotation="0" wrapText="1" indent="0" justifyLastLine="0" shrinkToFit="0" readingOrder="1"/>
      <border diagonalUp="0" diagonalDown="0" outline="0">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solid">
          <fgColor indexed="64"/>
          <bgColor theme="0"/>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solid">
          <fgColor indexed="64"/>
          <bgColor theme="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auto="1"/>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solid">
          <fgColor indexed="64"/>
          <bgColor theme="0"/>
        </patternFill>
      </fill>
      <alignment horizontal="center" vertical="center" textRotation="0" wrapText="1" indent="0" justifyLastLine="0" shrinkToFit="0" readingOrder="1"/>
      <border diagonalUp="0" diagonalDown="0" outline="0">
        <left/>
        <right style="thin">
          <color theme="0" tint="-0.34998626667073579"/>
        </right>
        <top style="thin">
          <color theme="0" tint="-0.34998626667073579"/>
        </top>
        <bottom style="thin">
          <color theme="0" tint="-0.34998626667073579"/>
        </bottom>
      </border>
      <protection locked="0" hidden="0"/>
    </dxf>
    <dxf>
      <font>
        <b/>
        <i val="0"/>
        <strike val="0"/>
        <condense val="0"/>
        <extend val="0"/>
        <outline val="0"/>
        <shadow val="0"/>
        <u val="none"/>
        <vertAlign val="baseline"/>
        <sz val="9"/>
        <color auto="1"/>
        <name val="Calibri"/>
        <scheme val="none"/>
      </font>
      <numFmt numFmtId="0" formatCode="General"/>
      <fill>
        <patternFill patternType="solid">
          <fgColor indexed="64"/>
          <bgColor theme="0"/>
        </patternFill>
      </fill>
      <alignment horizontal="general" vertical="top" textRotation="0" wrapText="1" indent="0" justifyLastLine="0" shrinkToFit="0" readingOrder="0"/>
      <border diagonalUp="0" diagonalDown="0" outline="0">
        <left/>
        <right style="medium">
          <color indexed="64"/>
        </right>
        <top style="thin">
          <color theme="0" tint="-0.34998626667073579"/>
        </top>
        <bottom style="thin">
          <color theme="0" tint="-0.34998626667073579"/>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rgb="FFFF0000"/>
        <name val="Calibri"/>
        <family val="2"/>
        <scheme val="none"/>
      </font>
      <numFmt numFmtId="0" formatCode="General"/>
      <fill>
        <patternFill patternType="none">
          <fgColor rgb="FF000000"/>
          <bgColor rgb="FFFFFFFF"/>
        </patternFill>
      </fill>
      <alignment horizontal="center" vertical="center" textRotation="0" wrapText="1" indent="0" justifyLastLine="0" shrinkToFit="0" readingOrder="1"/>
      <border diagonalUp="0" diagonalDown="0" outline="0">
        <left style="medium">
          <color indexed="64"/>
        </left>
        <right style="medium">
          <color indexed="64"/>
        </right>
        <top/>
        <bottom/>
      </border>
      <protection locked="0"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medium">
          <color indexed="64"/>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solid">
          <fgColor indexed="64"/>
          <bgColor theme="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solid">
          <fgColor indexed="64"/>
          <bgColor theme="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solid">
          <fgColor indexed="64"/>
          <bgColor theme="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auto="1"/>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solid">
          <fgColor indexed="64"/>
          <bgColor theme="0"/>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solid">
          <fgColor indexed="64"/>
          <bgColor theme="0"/>
        </patternFill>
      </fill>
      <alignment horizontal="general" vertical="top" textRotation="0" wrapText="1" indent="0" justifyLastLine="0" shrinkToFit="0" readingOrder="0"/>
      <border diagonalUp="0" diagonalDown="0" outline="0">
        <left/>
        <right style="medium">
          <color indexed="64"/>
        </right>
        <top style="thin">
          <color theme="0" tint="-0.34998626667073579"/>
        </top>
        <bottom style="thin">
          <color theme="0" tint="-0.34998626667073579"/>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solid">
          <fgColor indexed="64"/>
          <bgColor theme="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1"/>
      <border diagonalUp="0" diagonalDown="0" outline="0">
        <left style="thin">
          <color auto="1"/>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solid">
          <fgColor indexed="64"/>
          <bgColor theme="0"/>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solid">
          <fgColor indexed="64"/>
          <bgColor theme="0"/>
        </patternFill>
      </fill>
      <alignment horizontal="general" vertical="top" textRotation="0" wrapText="1" indent="0" justifyLastLine="0" shrinkToFit="0" readingOrder="0"/>
      <border diagonalUp="0" diagonalDown="0" outline="0">
        <left/>
        <right style="medium">
          <color indexed="64"/>
        </right>
        <top style="thin">
          <color theme="0" tint="-0.34998626667073579"/>
        </top>
        <bottom style="thin">
          <color theme="0" tint="-0.34998626667073579"/>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solid">
          <fgColor indexed="64"/>
          <bgColor theme="0"/>
        </patternFill>
      </fill>
      <alignment horizontal="center" vertical="center" textRotation="0" wrapText="1" indent="0" justifyLastLine="0" shrinkToFit="0" readingOrder="1"/>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solid">
          <fgColor indexed="64"/>
          <bgColor theme="0"/>
        </patternFill>
      </fill>
      <alignment horizontal="center" vertical="center" textRotation="0" wrapText="1" indent="0" justifyLastLine="0" shrinkToFit="0" readingOrder="1"/>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solid">
          <fgColor indexed="64"/>
          <bgColor theme="0"/>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solid">
          <fgColor indexed="64"/>
          <bgColor theme="0"/>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65" formatCode="[$-10409]#,##0;\-#,##0"/>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solid">
          <fgColor indexed="64"/>
          <bgColor theme="0"/>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right style="thin">
          <color theme="0" tint="-0.34998626667073579"/>
        </right>
        <top style="thin">
          <color theme="0" tint="-0.34998626667073579"/>
        </top>
        <bottom style="thin">
          <color theme="0" tint="-0.34998626667073579"/>
        </bottom>
      </border>
      <protection locked="0" hidden="0"/>
    </dxf>
    <dxf>
      <alignment horizontal="general" vertical="center" textRotation="0" wrapText="0" indent="0" justifyLastLine="0" shrinkToFit="0" readingOrder="0"/>
    </dxf>
    <dxf>
      <font>
        <b val="0"/>
        <i val="0"/>
        <strike val="0"/>
        <condense val="0"/>
        <extend val="0"/>
        <outline val="0"/>
        <shadow val="0"/>
        <u val="none"/>
        <vertAlign val="baseline"/>
        <sz val="9"/>
        <color auto="1"/>
        <name val="Calibri"/>
        <scheme val="none"/>
      </font>
      <numFmt numFmtId="165" formatCode="[$-10409]#,##0;\-#,##0"/>
      <fill>
        <patternFill patternType="solid">
          <fgColor indexed="64"/>
          <bgColor rgb="FFFFFF00"/>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solid">
          <fgColor indexed="64"/>
          <bgColor theme="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solid">
          <fgColor indexed="64"/>
          <bgColor theme="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auto="1"/>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solid">
          <fgColor indexed="64"/>
          <bgColor theme="0"/>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solid">
          <fgColor indexed="64"/>
          <bgColor theme="0"/>
        </patternFill>
      </fill>
      <alignment horizontal="general" vertical="top" textRotation="0" wrapText="1" indent="0" justifyLastLine="0" shrinkToFit="0" readingOrder="0"/>
      <border diagonalUp="0" diagonalDown="0" outline="0">
        <left/>
        <right style="medium">
          <color indexed="64"/>
        </right>
        <top style="thin">
          <color theme="0" tint="-0.34998626667073579"/>
        </top>
        <bottom style="thin">
          <color theme="0" tint="-0.34998626667073579"/>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9527</xdr:colOff>
      <xdr:row>2</xdr:row>
      <xdr:rowOff>209550</xdr:rowOff>
    </xdr:to>
    <xdr:pic>
      <xdr:nvPicPr>
        <xdr:cNvPr id="2" name="Imagen 1">
          <a:extLst>
            <a:ext uri="{FF2B5EF4-FFF2-40B4-BE49-F238E27FC236}">
              <a16:creationId xmlns:a16="http://schemas.microsoft.com/office/drawing/2014/main" id="{E0FB7B5E-02FC-4B41-B72B-40C7CE40A0C5}"/>
            </a:ext>
          </a:extLst>
        </xdr:cNvPr>
        <xdr:cNvPicPr>
          <a:picLocks noChangeAspect="1"/>
        </xdr:cNvPicPr>
      </xdr:nvPicPr>
      <xdr:blipFill>
        <a:blip xmlns:r="http://schemas.openxmlformats.org/officeDocument/2006/relationships" r:embed="rId1"/>
        <a:stretch>
          <a:fillRect/>
        </a:stretch>
      </xdr:blipFill>
      <xdr:spPr>
        <a:xfrm>
          <a:off x="47625" y="0"/>
          <a:ext cx="1495427" cy="762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1495427</xdr:colOff>
      <xdr:row>2</xdr:row>
      <xdr:rowOff>219075</xdr:rowOff>
    </xdr:to>
    <xdr:pic>
      <xdr:nvPicPr>
        <xdr:cNvPr id="3" name="Imagen 2">
          <a:extLst>
            <a:ext uri="{FF2B5EF4-FFF2-40B4-BE49-F238E27FC236}">
              <a16:creationId xmlns:a16="http://schemas.microsoft.com/office/drawing/2014/main" id="{5418EDE6-14AC-4368-91AD-C0130FB58180}"/>
            </a:ext>
          </a:extLst>
        </xdr:cNvPr>
        <xdr:cNvPicPr>
          <a:picLocks noChangeAspect="1"/>
        </xdr:cNvPicPr>
      </xdr:nvPicPr>
      <xdr:blipFill>
        <a:blip xmlns:r="http://schemas.openxmlformats.org/officeDocument/2006/relationships" r:embed="rId1"/>
        <a:stretch>
          <a:fillRect/>
        </a:stretch>
      </xdr:blipFill>
      <xdr:spPr>
        <a:xfrm>
          <a:off x="0" y="9525"/>
          <a:ext cx="1495427" cy="762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0</xdr:col>
      <xdr:colOff>1524002</xdr:colOff>
      <xdr:row>2</xdr:row>
      <xdr:rowOff>209550</xdr:rowOff>
    </xdr:to>
    <xdr:pic>
      <xdr:nvPicPr>
        <xdr:cNvPr id="3" name="Imagen 2">
          <a:extLst>
            <a:ext uri="{FF2B5EF4-FFF2-40B4-BE49-F238E27FC236}">
              <a16:creationId xmlns:a16="http://schemas.microsoft.com/office/drawing/2014/main" id="{DB1DA6B6-617D-47C5-9D5B-9AC5ED934C2A}"/>
            </a:ext>
          </a:extLst>
        </xdr:cNvPr>
        <xdr:cNvPicPr>
          <a:picLocks noChangeAspect="1"/>
        </xdr:cNvPicPr>
      </xdr:nvPicPr>
      <xdr:blipFill>
        <a:blip xmlns:r="http://schemas.openxmlformats.org/officeDocument/2006/relationships" r:embed="rId1"/>
        <a:stretch>
          <a:fillRect/>
        </a:stretch>
      </xdr:blipFill>
      <xdr:spPr>
        <a:xfrm>
          <a:off x="28575" y="0"/>
          <a:ext cx="1495427" cy="762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9527</xdr:colOff>
      <xdr:row>2</xdr:row>
      <xdr:rowOff>209550</xdr:rowOff>
    </xdr:to>
    <xdr:pic>
      <xdr:nvPicPr>
        <xdr:cNvPr id="3" name="Imagen 2">
          <a:extLst>
            <a:ext uri="{FF2B5EF4-FFF2-40B4-BE49-F238E27FC236}">
              <a16:creationId xmlns:a16="http://schemas.microsoft.com/office/drawing/2014/main" id="{22152649-8F43-437C-BAB5-3F02E963E440}"/>
            </a:ext>
          </a:extLst>
        </xdr:cNvPr>
        <xdr:cNvPicPr>
          <a:picLocks noChangeAspect="1"/>
        </xdr:cNvPicPr>
      </xdr:nvPicPr>
      <xdr:blipFill>
        <a:blip xmlns:r="http://schemas.openxmlformats.org/officeDocument/2006/relationships" r:embed="rId1"/>
        <a:stretch>
          <a:fillRect/>
        </a:stretch>
      </xdr:blipFill>
      <xdr:spPr>
        <a:xfrm>
          <a:off x="47625" y="0"/>
          <a:ext cx="1495427" cy="762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xdr:col>
      <xdr:colOff>2</xdr:colOff>
      <xdr:row>2</xdr:row>
      <xdr:rowOff>209550</xdr:rowOff>
    </xdr:to>
    <xdr:pic>
      <xdr:nvPicPr>
        <xdr:cNvPr id="3" name="Imagen 2">
          <a:extLst>
            <a:ext uri="{FF2B5EF4-FFF2-40B4-BE49-F238E27FC236}">
              <a16:creationId xmlns:a16="http://schemas.microsoft.com/office/drawing/2014/main" id="{305C5C9A-33A0-480F-9BF1-DAEBB5B23FBE}"/>
            </a:ext>
          </a:extLst>
        </xdr:cNvPr>
        <xdr:cNvPicPr>
          <a:picLocks noChangeAspect="1"/>
        </xdr:cNvPicPr>
      </xdr:nvPicPr>
      <xdr:blipFill>
        <a:blip xmlns:r="http://schemas.openxmlformats.org/officeDocument/2006/relationships" r:embed="rId1"/>
        <a:stretch>
          <a:fillRect/>
        </a:stretch>
      </xdr:blipFill>
      <xdr:spPr>
        <a:xfrm>
          <a:off x="38100" y="0"/>
          <a:ext cx="1495427" cy="762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xdr:col>
      <xdr:colOff>2</xdr:colOff>
      <xdr:row>2</xdr:row>
      <xdr:rowOff>209550</xdr:rowOff>
    </xdr:to>
    <xdr:pic>
      <xdr:nvPicPr>
        <xdr:cNvPr id="3" name="Imagen 2">
          <a:extLst>
            <a:ext uri="{FF2B5EF4-FFF2-40B4-BE49-F238E27FC236}">
              <a16:creationId xmlns:a16="http://schemas.microsoft.com/office/drawing/2014/main" id="{0BB87F16-C58F-4D9F-A415-4414D67A0D5E}"/>
            </a:ext>
          </a:extLst>
        </xdr:cNvPr>
        <xdr:cNvPicPr>
          <a:picLocks noChangeAspect="1"/>
        </xdr:cNvPicPr>
      </xdr:nvPicPr>
      <xdr:blipFill>
        <a:blip xmlns:r="http://schemas.openxmlformats.org/officeDocument/2006/relationships" r:embed="rId1"/>
        <a:stretch>
          <a:fillRect/>
        </a:stretch>
      </xdr:blipFill>
      <xdr:spPr>
        <a:xfrm>
          <a:off x="38100" y="0"/>
          <a:ext cx="1495427" cy="762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9527</xdr:colOff>
      <xdr:row>2</xdr:row>
      <xdr:rowOff>209550</xdr:rowOff>
    </xdr:to>
    <xdr:pic>
      <xdr:nvPicPr>
        <xdr:cNvPr id="3" name="Imagen 2">
          <a:extLst>
            <a:ext uri="{FF2B5EF4-FFF2-40B4-BE49-F238E27FC236}">
              <a16:creationId xmlns:a16="http://schemas.microsoft.com/office/drawing/2014/main" id="{FE5D5D26-A77A-4B60-8A85-815DBBFC22F3}"/>
            </a:ext>
          </a:extLst>
        </xdr:cNvPr>
        <xdr:cNvPicPr>
          <a:picLocks noChangeAspect="1"/>
        </xdr:cNvPicPr>
      </xdr:nvPicPr>
      <xdr:blipFill>
        <a:blip xmlns:r="http://schemas.openxmlformats.org/officeDocument/2006/relationships" r:embed="rId1"/>
        <a:stretch>
          <a:fillRect/>
        </a:stretch>
      </xdr:blipFill>
      <xdr:spPr>
        <a:xfrm>
          <a:off x="47625" y="0"/>
          <a:ext cx="1495427" cy="762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57150</xdr:colOff>
      <xdr:row>0</xdr:row>
      <xdr:rowOff>0</xdr:rowOff>
    </xdr:from>
    <xdr:to>
      <xdr:col>1</xdr:col>
      <xdr:colOff>19052</xdr:colOff>
      <xdr:row>2</xdr:row>
      <xdr:rowOff>209550</xdr:rowOff>
    </xdr:to>
    <xdr:pic>
      <xdr:nvPicPr>
        <xdr:cNvPr id="3" name="Imagen 2">
          <a:extLst>
            <a:ext uri="{FF2B5EF4-FFF2-40B4-BE49-F238E27FC236}">
              <a16:creationId xmlns:a16="http://schemas.microsoft.com/office/drawing/2014/main" id="{6E8EC3CA-E74F-4DD0-992F-B3DF03F93906}"/>
            </a:ext>
          </a:extLst>
        </xdr:cNvPr>
        <xdr:cNvPicPr>
          <a:picLocks noChangeAspect="1"/>
        </xdr:cNvPicPr>
      </xdr:nvPicPr>
      <xdr:blipFill>
        <a:blip xmlns:r="http://schemas.openxmlformats.org/officeDocument/2006/relationships" r:embed="rId1"/>
        <a:stretch>
          <a:fillRect/>
        </a:stretch>
      </xdr:blipFill>
      <xdr:spPr>
        <a:xfrm>
          <a:off x="57150" y="0"/>
          <a:ext cx="1495427" cy="76200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Alquidania De Jesus Mejia" id="{90A4318B-A323-4500-9080-704F56B4B27C}" userId="S::alquidania.dejesus@minerd.gob.do::b26e65a6-eca9-4bcb-9441-59fd24b938bb"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a13" displayName="Tabla13" ref="A28:J29" totalsRowShown="0" headerRowDxfId="123" dataDxfId="121" headerRowBorderDxfId="122" tableBorderDxfId="120" totalsRowBorderDxfId="119">
  <tableColumns count="10">
    <tableColumn id="1" xr3:uid="{00000000-0010-0000-0000-000001000000}" name="Producto" dataDxfId="118"/>
    <tableColumn id="2" xr3:uid="{00000000-0010-0000-0000-000002000000}" name="Indicador" dataDxfId="117"/>
    <tableColumn id="3" xr3:uid="{00000000-0010-0000-0000-000003000000}" name="Física_x000a_(A)" dataDxfId="116"/>
    <tableColumn id="4" xr3:uid="{00000000-0010-0000-0000-000004000000}" name="Financiera_x000a_(B)" dataDxfId="115"/>
    <tableColumn id="9" xr3:uid="{00000000-0010-0000-0000-000009000000}" name="Física_x000a_(C)" dataDxfId="114"/>
    <tableColumn id="10" xr3:uid="{00000000-0010-0000-0000-00000A000000}" name="Financiera_x000a_(D)" dataDxfId="113"/>
    <tableColumn id="5" xr3:uid="{00000000-0010-0000-0000-000005000000}" name="Física _x000a_(E)" dataDxfId="112"/>
    <tableColumn id="6" xr3:uid="{00000000-0010-0000-0000-000006000000}" name="Financiera _x000a_ (F)" dataDxfId="111"/>
    <tableColumn id="7" xr3:uid="{00000000-0010-0000-0000-000007000000}" name="Física _x000a_(%)_x000a_ G=E/C" dataDxfId="110">
      <calculatedColumnFormula>IF(G29&gt;0,G29/C29,0)</calculatedColumnFormula>
    </tableColumn>
    <tableColumn id="8" xr3:uid="{00000000-0010-0000-0000-000008000000}" name="Financiero _x000a_(%) _x000a_H=F/D" dataDxfId="109">
      <calculatedColumnFormula>IF(H29&gt;0,H29/D29,0)</calculatedColumnFormula>
    </tableColumn>
  </tableColumns>
  <tableStyleInfo name="Estilo de tabla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a132" displayName="Tabla132" ref="A28:J31" totalsRowShown="0" headerRowDxfId="108" dataDxfId="106" headerRowBorderDxfId="107" tableBorderDxfId="105" totalsRowBorderDxfId="104">
  <tableColumns count="10">
    <tableColumn id="1" xr3:uid="{00000000-0010-0000-0100-000001000000}" name="Producto" dataDxfId="103"/>
    <tableColumn id="2" xr3:uid="{00000000-0010-0000-0100-000002000000}" name="Indicador" dataDxfId="102"/>
    <tableColumn id="3" xr3:uid="{00000000-0010-0000-0100-000003000000}" name="Física_x000a_(A)" dataDxfId="101"/>
    <tableColumn id="4" xr3:uid="{00000000-0010-0000-0100-000004000000}" name="Financiera_x000a_(B)" dataDxfId="100"/>
    <tableColumn id="9" xr3:uid="{00000000-0010-0000-0100-000009000000}" name="Física_x000a_(C)" dataDxfId="99"/>
    <tableColumn id="10" xr3:uid="{00000000-0010-0000-0100-00000A000000}" name="Financiera_x000a_(D)" dataDxfId="98"/>
    <tableColumn id="5" xr3:uid="{00000000-0010-0000-0100-000005000000}" name="Física _x000a_(E)" dataDxfId="97">
      <calculatedColumnFormula>(453873+453672+454147+450837)/4</calculatedColumnFormula>
    </tableColumn>
    <tableColumn id="6" xr3:uid="{00000000-0010-0000-0100-000006000000}" name="Financiera _x000a_ (F)" dataDxfId="96"/>
    <tableColumn id="7" xr3:uid="{00000000-0010-0000-0100-000007000000}" name="Física _x000a_(%)_x000a_ G=E/C" dataDxfId="95">
      <calculatedColumnFormula>IF(G29&gt;0,G29/C29,0)</calculatedColumnFormula>
    </tableColumn>
    <tableColumn id="8" xr3:uid="{00000000-0010-0000-0100-000008000000}" name="Financiero _x000a_(%) _x000a_H=F/D" dataDxfId="94">
      <calculatedColumnFormula>IF(H29&gt;0,H29/D29,0)</calculatedColumnFormula>
    </tableColumn>
  </tableColumns>
  <tableStyleInfo name="Estilo de tabla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a1324" displayName="Tabla1324" ref="A28:J33" totalsRowShown="0" headerRowDxfId="93" dataDxfId="91" headerRowBorderDxfId="92" tableBorderDxfId="90" totalsRowBorderDxfId="89">
  <tableColumns count="10">
    <tableColumn id="1" xr3:uid="{00000000-0010-0000-0200-000001000000}" name="Producto" dataDxfId="88"/>
    <tableColumn id="2" xr3:uid="{00000000-0010-0000-0200-000002000000}" name="Indicador" dataDxfId="87"/>
    <tableColumn id="3" xr3:uid="{00000000-0010-0000-0200-000003000000}" name="Física_x000a_(A)" dataDxfId="86"/>
    <tableColumn id="4" xr3:uid="{00000000-0010-0000-0200-000004000000}" name="Financiera_x000a_(B)" dataDxfId="85"/>
    <tableColumn id="9" xr3:uid="{00000000-0010-0000-0200-000009000000}" name="Física_x000a_(C)" dataDxfId="84"/>
    <tableColumn id="10" xr3:uid="{00000000-0010-0000-0200-00000A000000}" name="Financiera_x000a_(D)" dataDxfId="83"/>
    <tableColumn id="5" xr3:uid="{00000000-0010-0000-0200-000005000000}" name="Física _x000a_(E)" dataDxfId="82">
      <calculatedColumnFormula>(404408+403136+404010+393425)/4</calculatedColumnFormula>
    </tableColumn>
    <tableColumn id="6" xr3:uid="{00000000-0010-0000-0200-000006000000}" name="Financiera _x000a_ (F)" dataDxfId="81"/>
    <tableColumn id="7" xr3:uid="{00000000-0010-0000-0200-000007000000}" name="Física _x000a_(%)_x000a_ G=E/C" dataDxfId="80">
      <calculatedColumnFormula>IF(G29&gt;0,G29/C29,0)</calculatedColumnFormula>
    </tableColumn>
    <tableColumn id="8" xr3:uid="{00000000-0010-0000-0200-000008000000}" name="Financiero _x000a_(%) _x000a_H=F/D" dataDxfId="79">
      <calculatedColumnFormula>IF(H29&gt;0,H29/D29,0)</calculatedColumnFormula>
    </tableColumn>
  </tableColumns>
  <tableStyleInfo name="Estilo de tabla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a13245" displayName="Tabla13245" ref="A28:K32" totalsRowShown="0" headerRowDxfId="78" dataDxfId="76" headerRowBorderDxfId="77" tableBorderDxfId="75" totalsRowBorderDxfId="74">
  <tableColumns count="11">
    <tableColumn id="1" xr3:uid="{00000000-0010-0000-0300-000001000000}" name="Producto" dataDxfId="73"/>
    <tableColumn id="2" xr3:uid="{00000000-0010-0000-0300-000002000000}" name="Indicador" dataDxfId="72"/>
    <tableColumn id="3" xr3:uid="{00000000-0010-0000-0300-000003000000}" name="Física_x000a_(A)" dataDxfId="71"/>
    <tableColumn id="4" xr3:uid="{00000000-0010-0000-0300-000004000000}" name="Financiera_x000a_(B)" dataDxfId="70"/>
    <tableColumn id="9" xr3:uid="{00000000-0010-0000-0300-000009000000}" name="Física_x000a_(C)" dataDxfId="69"/>
    <tableColumn id="10" xr3:uid="{00000000-0010-0000-0300-00000A000000}" name="Financiera_x000a_(D)" dataDxfId="68"/>
    <tableColumn id="5" xr3:uid="{00000000-0010-0000-0300-000005000000}" name="Física _x000a_(E)" dataDxfId="67"/>
    <tableColumn id="6" xr3:uid="{00000000-0010-0000-0300-000006000000}" name="Financiera _x000a_ (F)" dataDxfId="66"/>
    <tableColumn id="7" xr3:uid="{00000000-0010-0000-0300-000007000000}" name="Física _x000a_(%)_x000a_ G=E/C" dataDxfId="65">
      <calculatedColumnFormula>IF(G29&gt;0,G29/C29,0)</calculatedColumnFormula>
    </tableColumn>
    <tableColumn id="8" xr3:uid="{00000000-0010-0000-0300-000008000000}" name="Financiero _x000a_(%) _x000a_H=F/D" dataDxfId="64">
      <calculatedColumnFormula>IF(H29&gt;0,H29/D29,0)</calculatedColumnFormula>
    </tableColumn>
    <tableColumn id="11" xr3:uid="{00000000-0010-0000-0300-00000B000000}" name="Columna1" dataDxfId="63"/>
  </tableColumns>
  <tableStyleInfo name="Estilo de tabla 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a1324567" displayName="Tabla1324567" ref="A28:J32" totalsRowShown="0" headerRowDxfId="62" dataDxfId="60" headerRowBorderDxfId="61" tableBorderDxfId="59" totalsRowBorderDxfId="58">
  <tableColumns count="10">
    <tableColumn id="1" xr3:uid="{00000000-0010-0000-0400-000001000000}" name="Producto" dataDxfId="57"/>
    <tableColumn id="2" xr3:uid="{00000000-0010-0000-0400-000002000000}" name="Indicador" dataDxfId="56"/>
    <tableColumn id="3" xr3:uid="{00000000-0010-0000-0400-000003000000}" name="Física_x000a_(A)" dataDxfId="55"/>
    <tableColumn id="4" xr3:uid="{00000000-0010-0000-0400-000004000000}" name="Financiera_x000a_(B)" dataDxfId="54"/>
    <tableColumn id="9" xr3:uid="{00000000-0010-0000-0400-000009000000}" name="Física_x000a_(C)" dataDxfId="53"/>
    <tableColumn id="10" xr3:uid="{00000000-0010-0000-0400-00000A000000}" name="Financiera_x000a_(D)" dataDxfId="52"/>
    <tableColumn id="5" xr3:uid="{00000000-0010-0000-0400-000005000000}" name="Física _x000a_(E)" dataDxfId="51"/>
    <tableColumn id="6" xr3:uid="{00000000-0010-0000-0400-000006000000}" name="Financiera _x000a_ (F)" dataDxfId="50"/>
    <tableColumn id="7" xr3:uid="{00000000-0010-0000-0400-000007000000}" name="Física _x000a_(%)_x000a_ G=E/C" dataDxfId="49">
      <calculatedColumnFormula>Tabla1324567[[#This Row],[Física 
(E)]]/Tabla1324567[[#This Row],[Física
(C)]]</calculatedColumnFormula>
    </tableColumn>
    <tableColumn id="8" xr3:uid="{00000000-0010-0000-0400-000008000000}" name="Financiero _x000a_(%) _x000a_H=F/D" dataDxfId="48">
      <calculatedColumnFormula>IF(H29&gt;0,H29/D29,0)</calculatedColumnFormula>
    </tableColumn>
  </tableColumns>
  <tableStyleInfo name="Estilo de tabla 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a13245679" displayName="Tabla13245679" ref="A28:K29" totalsRowShown="0" headerRowDxfId="47" dataDxfId="45" headerRowBorderDxfId="46" tableBorderDxfId="44" totalsRowBorderDxfId="43">
  <tableColumns count="11">
    <tableColumn id="1" xr3:uid="{00000000-0010-0000-0500-000001000000}" name="Producto" dataDxfId="42"/>
    <tableColumn id="2" xr3:uid="{00000000-0010-0000-0500-000002000000}" name="Indicador" dataDxfId="41"/>
    <tableColumn id="3" xr3:uid="{00000000-0010-0000-0500-000003000000}" name="Física_x000a_(A)" dataDxfId="40"/>
    <tableColumn id="4" xr3:uid="{00000000-0010-0000-0500-000004000000}" name="Financiera_x000a_(B)" dataDxfId="39">
      <calculatedColumnFormula>+C25</calculatedColumnFormula>
    </tableColumn>
    <tableColumn id="9" xr3:uid="{00000000-0010-0000-0500-000009000000}" name="Física_x000a_(C)" dataDxfId="38"/>
    <tableColumn id="10" xr3:uid="{00000000-0010-0000-0500-00000A000000}" name="Financiera_x000a_(D)" dataDxfId="37"/>
    <tableColumn id="5" xr3:uid="{00000000-0010-0000-0500-000005000000}" name="Física _x000a_(E)" dataDxfId="36"/>
    <tableColumn id="6" xr3:uid="{00000000-0010-0000-0500-000006000000}" name="Financiera _x000a_ (F)" dataDxfId="35"/>
    <tableColumn id="7" xr3:uid="{00000000-0010-0000-0500-000007000000}" name="Física _x000a_(%)_x000a_ G=E/C" dataDxfId="34"/>
    <tableColumn id="8" xr3:uid="{00000000-0010-0000-0500-000008000000}" name="Financiero _x000a_(%) _x000a_H=F/D" dataDxfId="33">
      <calculatedColumnFormula>IF(H29&gt;0,H29/D29,0)</calculatedColumnFormula>
    </tableColumn>
    <tableColumn id="11" xr3:uid="{00000000-0010-0000-0500-00000B000000}" name="Columna1" dataDxfId="32"/>
  </tableColumns>
  <tableStyleInfo name="Estilo de tabla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6000000}" name="Tabla132456" displayName="Tabla132456" ref="A28:K29" totalsRowShown="0" headerRowDxfId="31" dataDxfId="29" headerRowBorderDxfId="30" tableBorderDxfId="28" totalsRowBorderDxfId="27">
  <tableColumns count="11">
    <tableColumn id="1" xr3:uid="{00000000-0010-0000-0600-000001000000}" name="Producto" dataDxfId="26"/>
    <tableColumn id="2" xr3:uid="{00000000-0010-0000-0600-000002000000}" name="Indicador" dataDxfId="25"/>
    <tableColumn id="3" xr3:uid="{00000000-0010-0000-0600-000003000000}" name="Física_x000a_(A)" dataDxfId="24"/>
    <tableColumn id="4" xr3:uid="{00000000-0010-0000-0600-000004000000}" name="Financiera_x000a_(B)" dataDxfId="23"/>
    <tableColumn id="9" xr3:uid="{00000000-0010-0000-0600-000009000000}" name="Física_x000a_(C)" dataDxfId="22"/>
    <tableColumn id="10" xr3:uid="{00000000-0010-0000-0600-00000A000000}" name="Financiera_x000a_(D)" dataDxfId="21"/>
    <tableColumn id="5" xr3:uid="{00000000-0010-0000-0600-000005000000}" name="Física _x000a_(E)" dataDxfId="20">
      <calculatedColumnFormula>(5005+5079+5038+4815)/4</calculatedColumnFormula>
    </tableColumn>
    <tableColumn id="6" xr3:uid="{00000000-0010-0000-0600-000006000000}" name="Financiera _x000a_ (F)" dataDxfId="19"/>
    <tableColumn id="7" xr3:uid="{00000000-0010-0000-0600-000007000000}" name="Física _x000a_(%)_x000a_ G=E/C" dataDxfId="18">
      <calculatedColumnFormula>IF(G29&gt;0,G29/C29,0)</calculatedColumnFormula>
    </tableColumn>
    <tableColumn id="8" xr3:uid="{00000000-0010-0000-0600-000008000000}" name="Financiero _x000a_(%) _x000a_H=F/D" dataDxfId="17">
      <calculatedColumnFormula>IF(H29&gt;0,H29/D29,0)</calculatedColumnFormula>
    </tableColumn>
    <tableColumn id="11" xr3:uid="{00000000-0010-0000-0600-00000B000000}" name="Columna1" dataDxfId="16"/>
  </tableColumns>
  <tableStyleInfo name="Estilo de tabla 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7000000}" name="Tabla1324568" displayName="Tabla1324568" ref="A28:K30" totalsRowShown="0" headerRowDxfId="15" dataDxfId="13" headerRowBorderDxfId="14" tableBorderDxfId="12" totalsRowBorderDxfId="11">
  <tableColumns count="11">
    <tableColumn id="1" xr3:uid="{00000000-0010-0000-0700-000001000000}" name="Producto" dataDxfId="10"/>
    <tableColumn id="2" xr3:uid="{00000000-0010-0000-0700-000002000000}" name="Indicador" dataDxfId="9"/>
    <tableColumn id="3" xr3:uid="{00000000-0010-0000-0700-000003000000}" name="Física_x000a_(A)" dataDxfId="8"/>
    <tableColumn id="4" xr3:uid="{00000000-0010-0000-0700-000004000000}" name="Financiera_x000a_(B)" dataDxfId="7"/>
    <tableColumn id="9" xr3:uid="{00000000-0010-0000-0700-000009000000}" name="Física_x000a_(C)" dataDxfId="6"/>
    <tableColumn id="10" xr3:uid="{00000000-0010-0000-0700-00000A000000}" name="Financiera_x000a_(D)" dataDxfId="5"/>
    <tableColumn id="5" xr3:uid="{00000000-0010-0000-0700-000005000000}" name="Física _x000a_(E)" dataDxfId="4">
      <calculatedColumnFormula>(153346+154350+153852+164275)/4</calculatedColumnFormula>
    </tableColumn>
    <tableColumn id="6" xr3:uid="{00000000-0010-0000-0700-000006000000}" name="Financiera _x000a_ (F)" dataDxfId="3"/>
    <tableColumn id="7" xr3:uid="{00000000-0010-0000-0700-000007000000}" name="Física _x000a_(%)_x000a_ G=E/C" dataDxfId="2">
      <calculatedColumnFormula>IF(G29&gt;0,G29/C29,0)</calculatedColumnFormula>
    </tableColumn>
    <tableColumn id="8" xr3:uid="{00000000-0010-0000-0700-000008000000}" name="Financiero _x000a_(%) _x000a_H=F/D" dataDxfId="1">
      <calculatedColumnFormula>IF(H29&gt;0,H29/D29,0)</calculatedColumnFormula>
    </tableColumn>
    <tableColumn id="11" xr3:uid="{00000000-0010-0000-0700-00000B000000}" name="Columna1"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39" dT="2023-01-13T01:54:43.59" personId="{90A4318B-A323-4500-9080-704F56B4B27C}" id="{6EEB739C-D090-4D5F-94DB-492BA6B94139}">
    <text xml:space="preserve">Revisar el comentario, la desviación física y financiera  fue positiva.
</text>
  </threadedComment>
</ThreadedComments>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table" Target="../tables/table5.xml"/></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4"/>
  <sheetViews>
    <sheetView tabSelected="1" view="pageBreakPreview" zoomScale="120" zoomScaleNormal="100" zoomScaleSheetLayoutView="120" workbookViewId="0">
      <selection activeCell="J3" sqref="J3"/>
    </sheetView>
  </sheetViews>
  <sheetFormatPr baseColWidth="10" defaultColWidth="11.42578125" defaultRowHeight="15" x14ac:dyDescent="0.25"/>
  <cols>
    <col min="1" max="1" width="23" style="8" customWidth="1"/>
    <col min="2" max="2" width="19.85546875" style="8" bestFit="1" customWidth="1"/>
    <col min="3" max="3" width="12.7109375" style="8" customWidth="1"/>
    <col min="4" max="4" width="13.85546875" style="8" bestFit="1" customWidth="1"/>
    <col min="5" max="5" width="5" style="8" bestFit="1" customWidth="1"/>
    <col min="6" max="6" width="13.85546875" style="8" bestFit="1" customWidth="1"/>
    <col min="7" max="10" width="12.7109375" style="8" customWidth="1"/>
  </cols>
  <sheetData>
    <row r="1" spans="1:10" ht="21.75" thickBot="1" x14ac:dyDescent="0.3">
      <c r="A1" s="19"/>
      <c r="B1" s="117" t="s">
        <v>208</v>
      </c>
      <c r="C1" s="118"/>
      <c r="D1" s="118"/>
      <c r="E1" s="118"/>
      <c r="F1" s="118"/>
      <c r="G1" s="118"/>
      <c r="H1" s="118"/>
      <c r="I1" s="118"/>
      <c r="J1" s="119"/>
    </row>
    <row r="2" spans="1:10" ht="21.75" thickBot="1" x14ac:dyDescent="0.3">
      <c r="A2" s="20"/>
      <c r="B2" s="120" t="s">
        <v>0</v>
      </c>
      <c r="C2" s="121"/>
      <c r="D2" s="120" t="s">
        <v>1</v>
      </c>
      <c r="E2" s="121"/>
      <c r="F2" s="121"/>
      <c r="G2" s="121"/>
      <c r="H2" s="122"/>
      <c r="I2" s="2" t="s">
        <v>2</v>
      </c>
      <c r="J2" s="3" t="s">
        <v>3</v>
      </c>
    </row>
    <row r="3" spans="1:10" ht="21.75" thickBot="1" x14ac:dyDescent="0.3">
      <c r="A3" s="21"/>
      <c r="B3" s="123"/>
      <c r="C3" s="124"/>
      <c r="D3" s="123"/>
      <c r="E3" s="124"/>
      <c r="F3" s="124"/>
      <c r="G3" s="124"/>
      <c r="H3" s="125"/>
      <c r="I3" s="4"/>
      <c r="J3" s="5">
        <v>0</v>
      </c>
    </row>
    <row r="4" spans="1:10" x14ac:dyDescent="0.25">
      <c r="A4" s="126"/>
      <c r="B4" s="127"/>
      <c r="C4" s="127"/>
      <c r="D4" s="128"/>
      <c r="E4" s="128"/>
      <c r="F4" s="128"/>
      <c r="G4" s="128"/>
      <c r="H4" s="128"/>
      <c r="I4" s="127"/>
      <c r="J4" s="129"/>
    </row>
    <row r="5" spans="1:10" ht="3" customHeight="1" x14ac:dyDescent="0.25">
      <c r="A5" s="130"/>
      <c r="B5" s="131"/>
      <c r="C5" s="131"/>
      <c r="D5" s="131"/>
      <c r="E5" s="131"/>
      <c r="F5" s="131"/>
      <c r="G5" s="131"/>
      <c r="H5" s="131"/>
      <c r="I5" s="131"/>
      <c r="J5" s="132"/>
    </row>
    <row r="6" spans="1:10" ht="15.75" x14ac:dyDescent="0.25">
      <c r="A6" s="84" t="s">
        <v>196</v>
      </c>
      <c r="B6" s="85"/>
      <c r="C6" s="85"/>
      <c r="D6" s="85"/>
      <c r="E6" s="85"/>
      <c r="F6" s="85"/>
      <c r="G6" s="85"/>
      <c r="H6" s="85"/>
      <c r="I6" s="85"/>
      <c r="J6" s="86"/>
    </row>
    <row r="7" spans="1:10" ht="15.75" x14ac:dyDescent="0.25">
      <c r="A7" s="77" t="s">
        <v>4</v>
      </c>
      <c r="B7" s="78"/>
      <c r="C7" s="78"/>
      <c r="D7" s="78"/>
      <c r="E7" s="78"/>
      <c r="F7" s="78"/>
      <c r="G7" s="78"/>
      <c r="H7" s="78"/>
      <c r="I7" s="78"/>
      <c r="J7" s="79"/>
    </row>
    <row r="8" spans="1:10" x14ac:dyDescent="0.25">
      <c r="A8" s="6" t="s">
        <v>5</v>
      </c>
      <c r="B8" s="114" t="s">
        <v>53</v>
      </c>
      <c r="C8" s="115"/>
      <c r="D8" s="115"/>
      <c r="E8" s="115"/>
      <c r="F8" s="115"/>
      <c r="G8" s="115"/>
      <c r="H8" s="115"/>
      <c r="I8" s="115"/>
      <c r="J8" s="116"/>
    </row>
    <row r="9" spans="1:10" x14ac:dyDescent="0.25">
      <c r="A9" s="22" t="s">
        <v>35</v>
      </c>
      <c r="B9" s="114" t="s">
        <v>59</v>
      </c>
      <c r="C9" s="115"/>
      <c r="D9" s="115"/>
      <c r="E9" s="115"/>
      <c r="F9" s="115"/>
      <c r="G9" s="115"/>
      <c r="H9" s="115"/>
      <c r="I9" s="115"/>
      <c r="J9" s="116"/>
    </row>
    <row r="10" spans="1:10" x14ac:dyDescent="0.25">
      <c r="A10" s="22" t="s">
        <v>36</v>
      </c>
      <c r="B10" s="114" t="s">
        <v>54</v>
      </c>
      <c r="C10" s="115"/>
      <c r="D10" s="115"/>
      <c r="E10" s="115"/>
      <c r="F10" s="115"/>
      <c r="G10" s="115"/>
      <c r="H10" s="115"/>
      <c r="I10" s="115"/>
      <c r="J10" s="116"/>
    </row>
    <row r="11" spans="1:10" ht="52.5" customHeight="1" x14ac:dyDescent="0.25">
      <c r="A11" s="6" t="s">
        <v>6</v>
      </c>
      <c r="B11" s="110" t="s">
        <v>55</v>
      </c>
      <c r="C11" s="111"/>
      <c r="D11" s="111"/>
      <c r="E11" s="111"/>
      <c r="F11" s="111"/>
      <c r="G11" s="111"/>
      <c r="H11" s="111"/>
      <c r="I11" s="111"/>
      <c r="J11" s="112"/>
    </row>
    <row r="12" spans="1:10" ht="42.75" customHeight="1" x14ac:dyDescent="0.25">
      <c r="A12" s="6" t="s">
        <v>7</v>
      </c>
      <c r="B12" s="110" t="s">
        <v>56</v>
      </c>
      <c r="C12" s="111"/>
      <c r="D12" s="111"/>
      <c r="E12" s="111"/>
      <c r="F12" s="111"/>
      <c r="G12" s="111"/>
      <c r="H12" s="111"/>
      <c r="I12" s="111"/>
      <c r="J12" s="112"/>
    </row>
    <row r="13" spans="1:10" ht="15.75" x14ac:dyDescent="0.25">
      <c r="A13" s="84" t="s">
        <v>8</v>
      </c>
      <c r="B13" s="85"/>
      <c r="C13" s="85"/>
      <c r="D13" s="85"/>
      <c r="E13" s="85"/>
      <c r="F13" s="85"/>
      <c r="G13" s="85"/>
      <c r="H13" s="85"/>
      <c r="I13" s="85"/>
      <c r="J13" s="86"/>
    </row>
    <row r="14" spans="1:10" x14ac:dyDescent="0.25">
      <c r="A14" s="6" t="s">
        <v>9</v>
      </c>
      <c r="B14" s="23">
        <v>2</v>
      </c>
      <c r="C14" s="113" t="s">
        <v>57</v>
      </c>
      <c r="D14" s="113"/>
      <c r="E14" s="113"/>
      <c r="F14" s="113"/>
      <c r="G14" s="113"/>
      <c r="H14" s="113"/>
      <c r="I14" s="113"/>
      <c r="J14" s="113"/>
    </row>
    <row r="15" spans="1:10" x14ac:dyDescent="0.25">
      <c r="A15" s="6" t="s">
        <v>10</v>
      </c>
      <c r="B15" s="9">
        <v>2.1</v>
      </c>
      <c r="C15" s="113" t="s">
        <v>58</v>
      </c>
      <c r="D15" s="113"/>
      <c r="E15" s="113"/>
      <c r="F15" s="113"/>
      <c r="G15" s="113"/>
      <c r="H15" s="113"/>
      <c r="I15" s="113"/>
      <c r="J15" s="113"/>
    </row>
    <row r="16" spans="1:10" ht="41.25" customHeight="1" x14ac:dyDescent="0.25">
      <c r="A16" s="6" t="s">
        <v>11</v>
      </c>
      <c r="B16" s="10" t="s">
        <v>60</v>
      </c>
      <c r="C16" s="113" t="s">
        <v>149</v>
      </c>
      <c r="D16" s="113"/>
      <c r="E16" s="113"/>
      <c r="F16" s="113"/>
      <c r="G16" s="113"/>
      <c r="H16" s="113"/>
      <c r="I16" s="113"/>
      <c r="J16" s="113"/>
    </row>
    <row r="17" spans="1:10" ht="15.75" x14ac:dyDescent="0.25">
      <c r="A17" s="84" t="s">
        <v>12</v>
      </c>
      <c r="B17" s="85"/>
      <c r="C17" s="85"/>
      <c r="D17" s="85"/>
      <c r="E17" s="85"/>
      <c r="F17" s="85"/>
      <c r="G17" s="85"/>
      <c r="H17" s="85"/>
      <c r="I17" s="85"/>
      <c r="J17" s="86"/>
    </row>
    <row r="18" spans="1:10" ht="29.25" customHeight="1" x14ac:dyDescent="0.25">
      <c r="A18" s="6" t="s">
        <v>13</v>
      </c>
      <c r="B18" s="80" t="s">
        <v>61</v>
      </c>
      <c r="C18" s="80"/>
      <c r="D18" s="80"/>
      <c r="E18" s="80"/>
      <c r="F18" s="80"/>
      <c r="G18" s="80"/>
      <c r="H18" s="80"/>
      <c r="I18" s="80"/>
      <c r="J18" s="81"/>
    </row>
    <row r="19" spans="1:10" ht="51.75" customHeight="1" x14ac:dyDescent="0.25">
      <c r="A19" s="11" t="s">
        <v>14</v>
      </c>
      <c r="B19" s="82" t="s">
        <v>62</v>
      </c>
      <c r="C19" s="82"/>
      <c r="D19" s="82"/>
      <c r="E19" s="82"/>
      <c r="F19" s="82"/>
      <c r="G19" s="82"/>
      <c r="H19" s="82"/>
      <c r="I19" s="82"/>
      <c r="J19" s="83"/>
    </row>
    <row r="20" spans="1:10" x14ac:dyDescent="0.25">
      <c r="A20" s="11" t="s">
        <v>15</v>
      </c>
      <c r="B20" s="82" t="s">
        <v>63</v>
      </c>
      <c r="C20" s="82"/>
      <c r="D20" s="82"/>
      <c r="E20" s="82"/>
      <c r="F20" s="82"/>
      <c r="G20" s="82"/>
      <c r="H20" s="82"/>
      <c r="I20" s="82"/>
      <c r="J20" s="83"/>
    </row>
    <row r="21" spans="1:10" x14ac:dyDescent="0.25">
      <c r="A21" s="11" t="s">
        <v>37</v>
      </c>
      <c r="B21" s="82" t="s">
        <v>111</v>
      </c>
      <c r="C21" s="82"/>
      <c r="D21" s="82"/>
      <c r="E21" s="82"/>
      <c r="F21" s="82"/>
      <c r="G21" s="82"/>
      <c r="H21" s="82"/>
      <c r="I21" s="82"/>
      <c r="J21" s="83"/>
    </row>
    <row r="22" spans="1:10" ht="15.75" x14ac:dyDescent="0.25">
      <c r="A22" s="84"/>
      <c r="B22" s="85"/>
      <c r="C22" s="85"/>
      <c r="D22" s="85"/>
      <c r="E22" s="85"/>
      <c r="F22" s="85"/>
      <c r="G22" s="85"/>
      <c r="H22" s="85"/>
      <c r="I22" s="85"/>
      <c r="J22" s="86"/>
    </row>
    <row r="23" spans="1:10" ht="15.75" x14ac:dyDescent="0.25">
      <c r="A23" s="77" t="s">
        <v>17</v>
      </c>
      <c r="B23" s="78"/>
      <c r="C23" s="78"/>
      <c r="D23" s="78"/>
      <c r="E23" s="78"/>
      <c r="F23" s="78"/>
      <c r="G23" s="78"/>
      <c r="H23" s="78"/>
      <c r="I23" s="78"/>
      <c r="J23" s="79"/>
    </row>
    <row r="24" spans="1:10" ht="15" customHeight="1" x14ac:dyDescent="0.25">
      <c r="A24" s="95" t="s">
        <v>18</v>
      </c>
      <c r="B24" s="96"/>
      <c r="C24" s="97" t="s">
        <v>19</v>
      </c>
      <c r="D24" s="98"/>
      <c r="E24" s="98"/>
      <c r="F24" s="98" t="s">
        <v>20</v>
      </c>
      <c r="G24" s="98"/>
      <c r="H24" s="96"/>
      <c r="I24" s="97" t="s">
        <v>21</v>
      </c>
      <c r="J24" s="99"/>
    </row>
    <row r="25" spans="1:10" x14ac:dyDescent="0.25">
      <c r="A25" s="100">
        <v>18883034943</v>
      </c>
      <c r="B25" s="101"/>
      <c r="C25" s="102">
        <v>10282431225.719999</v>
      </c>
      <c r="D25" s="103"/>
      <c r="E25" s="104"/>
      <c r="F25" s="102">
        <v>10247161915.139999</v>
      </c>
      <c r="G25" s="103"/>
      <c r="H25" s="104"/>
      <c r="I25" s="105">
        <f>+F25/A25</f>
        <v>0.54266498717350808</v>
      </c>
      <c r="J25" s="106"/>
    </row>
    <row r="26" spans="1:10" ht="15.75" x14ac:dyDescent="0.25">
      <c r="A26" s="77" t="s">
        <v>22</v>
      </c>
      <c r="B26" s="78"/>
      <c r="C26" s="78"/>
      <c r="D26" s="78"/>
      <c r="E26" s="78"/>
      <c r="F26" s="78"/>
      <c r="G26" s="78"/>
      <c r="H26" s="78"/>
      <c r="I26" s="78"/>
      <c r="J26" s="79"/>
    </row>
    <row r="27" spans="1:10" x14ac:dyDescent="0.25">
      <c r="A27" s="7"/>
      <c r="B27"/>
      <c r="C27" s="107" t="s">
        <v>23</v>
      </c>
      <c r="D27" s="108"/>
      <c r="E27" s="107" t="s">
        <v>43</v>
      </c>
      <c r="F27" s="108"/>
      <c r="G27" s="107" t="s">
        <v>38</v>
      </c>
      <c r="H27" s="107"/>
      <c r="I27" s="107" t="s">
        <v>24</v>
      </c>
      <c r="J27" s="109"/>
    </row>
    <row r="28" spans="1:10" ht="38.25" x14ac:dyDescent="0.25">
      <c r="A28" s="12" t="s">
        <v>25</v>
      </c>
      <c r="B28" s="13" t="s">
        <v>26</v>
      </c>
      <c r="C28" s="13" t="s">
        <v>39</v>
      </c>
      <c r="D28" s="13" t="s">
        <v>40</v>
      </c>
      <c r="E28" s="13" t="s">
        <v>44</v>
      </c>
      <c r="F28" s="13" t="s">
        <v>45</v>
      </c>
      <c r="G28" s="13" t="s">
        <v>46</v>
      </c>
      <c r="H28" s="13" t="s">
        <v>47</v>
      </c>
      <c r="I28" s="13" t="s">
        <v>48</v>
      </c>
      <c r="J28" s="14" t="s">
        <v>49</v>
      </c>
    </row>
    <row r="29" spans="1:10" ht="48" x14ac:dyDescent="0.25">
      <c r="A29" s="26" t="s">
        <v>64</v>
      </c>
      <c r="B29" s="27" t="s">
        <v>65</v>
      </c>
      <c r="C29" s="15">
        <v>6180</v>
      </c>
      <c r="D29" s="28">
        <v>196259681.43000001</v>
      </c>
      <c r="E29" s="15">
        <v>6180</v>
      </c>
      <c r="F29" s="28">
        <v>223321704</v>
      </c>
      <c r="G29" s="15">
        <v>5493</v>
      </c>
      <c r="H29" s="73">
        <v>193272444.05000001</v>
      </c>
      <c r="I29" s="16">
        <f>IF(G29&gt;0,G29/C29,0)</f>
        <v>0.88883495145631064</v>
      </c>
      <c r="J29" s="17">
        <f>IF(H29&gt;0,H29/D29,0)</f>
        <v>0.98477915913123781</v>
      </c>
    </row>
    <row r="30" spans="1:10" ht="15.75" x14ac:dyDescent="0.25">
      <c r="A30" s="84" t="s">
        <v>27</v>
      </c>
      <c r="B30" s="85"/>
      <c r="C30" s="85"/>
      <c r="D30" s="85"/>
      <c r="E30" s="85"/>
      <c r="F30" s="85"/>
      <c r="G30" s="85"/>
      <c r="H30" s="85"/>
      <c r="I30" s="85"/>
      <c r="J30" s="86"/>
    </row>
    <row r="31" spans="1:10" ht="15.75" x14ac:dyDescent="0.25">
      <c r="A31" s="77" t="s">
        <v>28</v>
      </c>
      <c r="B31" s="78"/>
      <c r="C31" s="78"/>
      <c r="D31" s="78"/>
      <c r="E31" s="78"/>
      <c r="F31" s="78"/>
      <c r="G31" s="78"/>
      <c r="H31" s="78"/>
      <c r="I31" s="78"/>
      <c r="J31" s="79"/>
    </row>
    <row r="32" spans="1:10" ht="15" customHeight="1" x14ac:dyDescent="0.25">
      <c r="A32" s="18" t="s">
        <v>29</v>
      </c>
      <c r="B32" s="80" t="s">
        <v>66</v>
      </c>
      <c r="C32" s="80"/>
      <c r="D32" s="80"/>
      <c r="E32" s="80"/>
      <c r="F32" s="80"/>
      <c r="G32" s="80"/>
      <c r="H32" s="80"/>
      <c r="I32" s="80"/>
      <c r="J32" s="81"/>
    </row>
    <row r="33" spans="1:10" ht="30" x14ac:dyDescent="0.25">
      <c r="A33" s="18" t="s">
        <v>30</v>
      </c>
      <c r="B33" s="82" t="s">
        <v>112</v>
      </c>
      <c r="C33" s="82"/>
      <c r="D33" s="82"/>
      <c r="E33" s="82"/>
      <c r="F33" s="82"/>
      <c r="G33" s="82"/>
      <c r="H33" s="82"/>
      <c r="I33" s="82"/>
      <c r="J33" s="83"/>
    </row>
    <row r="34" spans="1:10" ht="54" customHeight="1" x14ac:dyDescent="0.25">
      <c r="A34" s="18" t="s">
        <v>31</v>
      </c>
      <c r="B34" s="82" t="s">
        <v>179</v>
      </c>
      <c r="C34" s="82"/>
      <c r="D34" s="82"/>
      <c r="E34" s="82"/>
      <c r="F34" s="82"/>
      <c r="G34" s="82"/>
      <c r="H34" s="82"/>
      <c r="I34" s="82"/>
      <c r="J34" s="83"/>
    </row>
    <row r="35" spans="1:10" ht="109.5" customHeight="1" x14ac:dyDescent="0.25">
      <c r="A35" s="18" t="s">
        <v>32</v>
      </c>
      <c r="B35" s="82" t="s">
        <v>200</v>
      </c>
      <c r="C35" s="82"/>
      <c r="D35" s="82"/>
      <c r="E35" s="82"/>
      <c r="F35" s="82"/>
      <c r="G35" s="82"/>
      <c r="H35" s="82"/>
      <c r="I35" s="82"/>
      <c r="J35" s="83"/>
    </row>
    <row r="36" spans="1:10" ht="15.75" x14ac:dyDescent="0.25">
      <c r="A36" s="84" t="s">
        <v>33</v>
      </c>
      <c r="B36" s="85"/>
      <c r="C36" s="85"/>
      <c r="D36" s="85"/>
      <c r="E36" s="85"/>
      <c r="F36" s="85"/>
      <c r="G36" s="85"/>
      <c r="H36" s="85"/>
      <c r="I36" s="85"/>
      <c r="J36" s="86"/>
    </row>
    <row r="37" spans="1:10" ht="15.75" x14ac:dyDescent="0.25">
      <c r="A37" s="87" t="s">
        <v>34</v>
      </c>
      <c r="B37" s="88"/>
      <c r="C37" s="88"/>
      <c r="D37" s="88"/>
      <c r="E37" s="88"/>
      <c r="F37" s="88"/>
      <c r="G37" s="88"/>
      <c r="H37" s="88"/>
      <c r="I37" s="88"/>
      <c r="J37" s="89"/>
    </row>
    <row r="38" spans="1:10" ht="27.75" customHeight="1" x14ac:dyDescent="0.25">
      <c r="A38" s="90" t="s">
        <v>41</v>
      </c>
      <c r="B38" s="91"/>
      <c r="C38" s="91"/>
      <c r="D38" s="91"/>
      <c r="E38" s="91"/>
      <c r="F38" s="91"/>
      <c r="G38" s="91"/>
      <c r="H38" s="91"/>
      <c r="I38" s="91"/>
      <c r="J38" s="92"/>
    </row>
    <row r="39" spans="1:10" ht="27.75" customHeight="1" x14ac:dyDescent="0.25">
      <c r="A39" s="24"/>
      <c r="B39" s="24"/>
      <c r="C39" s="24"/>
      <c r="D39" s="24"/>
      <c r="E39" s="24"/>
      <c r="F39" s="24"/>
      <c r="G39" s="24"/>
      <c r="H39" s="24"/>
      <c r="I39" s="24"/>
      <c r="J39" s="24"/>
    </row>
    <row r="40" spans="1:10" ht="30.75" customHeight="1" x14ac:dyDescent="0.25">
      <c r="A40" s="93" t="s">
        <v>42</v>
      </c>
      <c r="B40" s="93"/>
      <c r="C40" s="93"/>
      <c r="D40" s="93"/>
      <c r="E40" s="93"/>
      <c r="F40" s="93"/>
      <c r="G40" s="93"/>
      <c r="H40" s="93"/>
      <c r="I40" s="93"/>
      <c r="J40" s="93"/>
    </row>
    <row r="41" spans="1:10" x14ac:dyDescent="0.25">
      <c r="G41" s="94"/>
      <c r="H41" s="94"/>
      <c r="I41" s="94"/>
      <c r="J41" s="94"/>
    </row>
    <row r="42" spans="1:10" x14ac:dyDescent="0.25">
      <c r="A42" s="25" t="s">
        <v>50</v>
      </c>
      <c r="B42" s="29">
        <f>+A25</f>
        <v>18883034943</v>
      </c>
      <c r="G42" s="76"/>
      <c r="H42" s="76"/>
      <c r="I42" s="76"/>
      <c r="J42" s="76"/>
    </row>
    <row r="43" spans="1:10" x14ac:dyDescent="0.25">
      <c r="A43" s="25" t="s">
        <v>51</v>
      </c>
      <c r="B43" s="29">
        <f>+C25</f>
        <v>10282431225.719999</v>
      </c>
      <c r="G43" s="76"/>
      <c r="H43" s="76"/>
      <c r="I43" s="76"/>
      <c r="J43" s="76"/>
    </row>
    <row r="44" spans="1:10" x14ac:dyDescent="0.25">
      <c r="A44" s="25" t="s">
        <v>52</v>
      </c>
      <c r="B44" s="29">
        <f>+F25</f>
        <v>10247161915.139999</v>
      </c>
    </row>
  </sheetData>
  <mergeCells count="51">
    <mergeCell ref="B10:J10"/>
    <mergeCell ref="B1:J1"/>
    <mergeCell ref="B2:C2"/>
    <mergeCell ref="D2:H2"/>
    <mergeCell ref="B3:C3"/>
    <mergeCell ref="D3:H3"/>
    <mergeCell ref="A4:J4"/>
    <mergeCell ref="A5:J5"/>
    <mergeCell ref="A6:J6"/>
    <mergeCell ref="A7:J7"/>
    <mergeCell ref="B8:J8"/>
    <mergeCell ref="B9:J9"/>
    <mergeCell ref="A22:J22"/>
    <mergeCell ref="B11:J11"/>
    <mergeCell ref="B12:J12"/>
    <mergeCell ref="A13:J13"/>
    <mergeCell ref="C14:J14"/>
    <mergeCell ref="C15:J15"/>
    <mergeCell ref="C16:J16"/>
    <mergeCell ref="A17:J17"/>
    <mergeCell ref="B18:J18"/>
    <mergeCell ref="B19:J19"/>
    <mergeCell ref="B20:J20"/>
    <mergeCell ref="B21:J21"/>
    <mergeCell ref="A30:J30"/>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G43:J43"/>
    <mergeCell ref="A31:J31"/>
    <mergeCell ref="B32:J32"/>
    <mergeCell ref="B33:J33"/>
    <mergeCell ref="B34:J34"/>
    <mergeCell ref="B35:J35"/>
    <mergeCell ref="A36:J36"/>
    <mergeCell ref="A37:J37"/>
    <mergeCell ref="A38:J38"/>
    <mergeCell ref="A40:J40"/>
    <mergeCell ref="G41:J41"/>
    <mergeCell ref="G42:J42"/>
  </mergeCells>
  <dataValidations count="16">
    <dataValidation allowBlank="1" sqref="A8" xr:uid="{00000000-0002-0000-0000-000000000000}"/>
    <dataValidation allowBlank="1" showInputMessage="1" prompt="Nombre del capítulo" sqref="B8:J10" xr:uid="{00000000-0002-0000-0000-000001000000}"/>
    <dataValidation allowBlank="1" showInputMessage="1" showErrorMessage="1" prompt="¿A quién va dirigido el programa?, ¿qué característica tiene esta población que requiere ser beneficiada?" sqref="B20:J20" xr:uid="{00000000-0002-0000-0000-000002000000}"/>
    <dataValidation allowBlank="1" showInputMessage="1" showErrorMessage="1" prompt="Nombre del producto" sqref="B32:J32" xr:uid="{00000000-0002-0000-0000-000003000000}"/>
    <dataValidation allowBlank="1" showInputMessage="1" showErrorMessage="1" prompt="¿En qué consiste el producto? su objetivo" sqref="B33:J33" xr:uid="{00000000-0002-0000-0000-000004000000}"/>
    <dataValidation allowBlank="1" showInputMessage="1" showErrorMessage="1" prompt="1. Describir lo plasmado en el presupuesto_x000a_2. Describir lo alcanzado en términos financieros y de producción " sqref="B34:J34" xr:uid="{00000000-0002-0000-0000-000005000000}"/>
    <dataValidation allowBlank="1" showInputMessage="1" showErrorMessage="1" prompt="De existir desvío, explicar razones." sqref="B35:J35" xr:uid="{00000000-0002-0000-0000-000006000000}"/>
    <dataValidation allowBlank="1" showInputMessage="1" showErrorMessage="1" prompt="Oportunidades de mejora identificadas" sqref="A38:J39" xr:uid="{00000000-0002-0000-0000-000007000000}"/>
    <dataValidation allowBlank="1" showInputMessage="1" showErrorMessage="1" prompt="Presupuesto del programa" sqref="A25:C25 F25" xr:uid="{00000000-0002-0000-0000-000008000000}"/>
    <dataValidation allowBlank="1" showInputMessage="1" showErrorMessage="1" prompt="¿En qué consiste el programa?" sqref="B19:J19" xr:uid="{00000000-0002-0000-0000-000009000000}"/>
    <dataValidation allowBlank="1" showInputMessage="1" showErrorMessage="1" prompt="Nombre de cada producto" sqref="A28:A29" xr:uid="{00000000-0002-0000-0000-00000A000000}"/>
    <dataValidation allowBlank="1" showInputMessage="1" showErrorMessage="1" prompt="Nombre del indicador" sqref="B28:B29" xr:uid="{00000000-0002-0000-0000-00000B000000}"/>
    <dataValidation allowBlank="1" showInputMessage="1" showErrorMessage="1" prompt="Meta anual del indicador" sqref="C28:C29 E28:E29" xr:uid="{00000000-0002-0000-0000-00000C000000}"/>
    <dataValidation allowBlank="1" showInputMessage="1" showErrorMessage="1" prompt="Monto presupuestado para el producto" sqref="D28:D29 F28:F29 B42:B43" xr:uid="{00000000-0002-0000-0000-00000D000000}"/>
    <dataValidation allowBlank="1" showInputMessage="1" showErrorMessage="1" prompt="Meta alcanzada en el trimestre" sqref="G28" xr:uid="{00000000-0002-0000-0000-00000E000000}"/>
    <dataValidation allowBlank="1" showInputMessage="1" showErrorMessage="1" prompt="Monto ejecutado en el trimestre" sqref="H28" xr:uid="{00000000-0002-0000-0000-00000F000000}"/>
  </dataValidations>
  <pageMargins left="0.7" right="0.7" top="0.75" bottom="0.75" header="0.3" footer="0.3"/>
  <pageSetup scale="62" orientation="portrait" r:id="rId1"/>
  <ignoredErrors>
    <ignoredError sqref="I29:J29 B42:B44" unlockedFormula="1"/>
  </ignoredError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4"/>
  <sheetViews>
    <sheetView view="pageBreakPreview" zoomScale="120" zoomScaleNormal="100" zoomScaleSheetLayoutView="120" workbookViewId="0">
      <selection activeCell="J3" sqref="J3"/>
    </sheetView>
  </sheetViews>
  <sheetFormatPr baseColWidth="10" defaultColWidth="11.42578125" defaultRowHeight="15" x14ac:dyDescent="0.25"/>
  <cols>
    <col min="1" max="1" width="23" style="8" customWidth="1"/>
    <col min="2" max="2" width="19.85546875" style="8" bestFit="1" customWidth="1"/>
    <col min="3" max="10" width="12.7109375" style="8" customWidth="1"/>
  </cols>
  <sheetData>
    <row r="1" spans="1:10" ht="21.75" thickBot="1" x14ac:dyDescent="0.3">
      <c r="A1" s="19"/>
      <c r="B1" s="117" t="s">
        <v>208</v>
      </c>
      <c r="C1" s="118"/>
      <c r="D1" s="118"/>
      <c r="E1" s="118"/>
      <c r="F1" s="118"/>
      <c r="G1" s="118"/>
      <c r="H1" s="118"/>
      <c r="I1" s="118"/>
      <c r="J1" s="119"/>
    </row>
    <row r="2" spans="1:10" ht="21.75" thickBot="1" x14ac:dyDescent="0.3">
      <c r="A2" s="20"/>
      <c r="B2" s="120" t="s">
        <v>0</v>
      </c>
      <c r="C2" s="121"/>
      <c r="D2" s="120" t="s">
        <v>1</v>
      </c>
      <c r="E2" s="121"/>
      <c r="F2" s="121"/>
      <c r="G2" s="121"/>
      <c r="H2" s="122"/>
      <c r="I2" s="2" t="s">
        <v>2</v>
      </c>
      <c r="J2" s="3" t="s">
        <v>3</v>
      </c>
    </row>
    <row r="3" spans="1:10" ht="21.75" thickBot="1" x14ac:dyDescent="0.3">
      <c r="A3" s="21"/>
      <c r="B3" s="123"/>
      <c r="C3" s="124"/>
      <c r="D3" s="123"/>
      <c r="E3" s="124"/>
      <c r="F3" s="124"/>
      <c r="G3" s="124"/>
      <c r="H3" s="125"/>
      <c r="I3" s="4"/>
      <c r="J3" s="5">
        <v>0</v>
      </c>
    </row>
    <row r="4" spans="1:10" x14ac:dyDescent="0.25">
      <c r="A4" s="126"/>
      <c r="B4" s="127"/>
      <c r="C4" s="127"/>
      <c r="D4" s="128"/>
      <c r="E4" s="128"/>
      <c r="F4" s="128"/>
      <c r="G4" s="128"/>
      <c r="H4" s="128"/>
      <c r="I4" s="127"/>
      <c r="J4" s="129"/>
    </row>
    <row r="5" spans="1:10" ht="3" customHeight="1" x14ac:dyDescent="0.25">
      <c r="A5" s="130"/>
      <c r="B5" s="131"/>
      <c r="C5" s="131"/>
      <c r="D5" s="131"/>
      <c r="E5" s="131"/>
      <c r="F5" s="131"/>
      <c r="G5" s="131"/>
      <c r="H5" s="131"/>
      <c r="I5" s="131"/>
      <c r="J5" s="132"/>
    </row>
    <row r="6" spans="1:10" ht="15.75" x14ac:dyDescent="0.25">
      <c r="A6" s="84" t="s">
        <v>196</v>
      </c>
      <c r="B6" s="85"/>
      <c r="C6" s="85"/>
      <c r="D6" s="85"/>
      <c r="E6" s="85"/>
      <c r="F6" s="85"/>
      <c r="G6" s="85"/>
      <c r="H6" s="85"/>
      <c r="I6" s="85"/>
      <c r="J6" s="86"/>
    </row>
    <row r="7" spans="1:10" ht="15.75" x14ac:dyDescent="0.25">
      <c r="A7" s="77" t="s">
        <v>4</v>
      </c>
      <c r="B7" s="78"/>
      <c r="C7" s="78"/>
      <c r="D7" s="78"/>
      <c r="E7" s="78"/>
      <c r="F7" s="78"/>
      <c r="G7" s="78"/>
      <c r="H7" s="78"/>
      <c r="I7" s="78"/>
      <c r="J7" s="79"/>
    </row>
    <row r="8" spans="1:10" x14ac:dyDescent="0.25">
      <c r="A8" s="6" t="s">
        <v>5</v>
      </c>
      <c r="B8" s="114" t="s">
        <v>53</v>
      </c>
      <c r="C8" s="115"/>
      <c r="D8" s="115"/>
      <c r="E8" s="115"/>
      <c r="F8" s="115"/>
      <c r="G8" s="115"/>
      <c r="H8" s="115"/>
      <c r="I8" s="115"/>
      <c r="J8" s="116"/>
    </row>
    <row r="9" spans="1:10" x14ac:dyDescent="0.25">
      <c r="A9" s="22" t="s">
        <v>35</v>
      </c>
      <c r="B9" s="114" t="s">
        <v>59</v>
      </c>
      <c r="C9" s="115"/>
      <c r="D9" s="115"/>
      <c r="E9" s="115"/>
      <c r="F9" s="115"/>
      <c r="G9" s="115"/>
      <c r="H9" s="115"/>
      <c r="I9" s="115"/>
      <c r="J9" s="116"/>
    </row>
    <row r="10" spans="1:10" x14ac:dyDescent="0.25">
      <c r="A10" s="22" t="s">
        <v>36</v>
      </c>
      <c r="B10" s="114" t="s">
        <v>54</v>
      </c>
      <c r="C10" s="115"/>
      <c r="D10" s="115"/>
      <c r="E10" s="115"/>
      <c r="F10" s="115"/>
      <c r="G10" s="115"/>
      <c r="H10" s="115"/>
      <c r="I10" s="115"/>
      <c r="J10" s="116"/>
    </row>
    <row r="11" spans="1:10" ht="52.5" customHeight="1" x14ac:dyDescent="0.25">
      <c r="A11" s="6" t="s">
        <v>6</v>
      </c>
      <c r="B11" s="110" t="s">
        <v>55</v>
      </c>
      <c r="C11" s="111"/>
      <c r="D11" s="111"/>
      <c r="E11" s="111"/>
      <c r="F11" s="111"/>
      <c r="G11" s="111"/>
      <c r="H11" s="111"/>
      <c r="I11" s="111"/>
      <c r="J11" s="112"/>
    </row>
    <row r="12" spans="1:10" ht="42.75" customHeight="1" x14ac:dyDescent="0.25">
      <c r="A12" s="6" t="s">
        <v>7</v>
      </c>
      <c r="B12" s="110" t="s">
        <v>56</v>
      </c>
      <c r="C12" s="111"/>
      <c r="D12" s="111"/>
      <c r="E12" s="111"/>
      <c r="F12" s="111"/>
      <c r="G12" s="111"/>
      <c r="H12" s="111"/>
      <c r="I12" s="111"/>
      <c r="J12" s="112"/>
    </row>
    <row r="13" spans="1:10" ht="15.75" x14ac:dyDescent="0.25">
      <c r="A13" s="84" t="s">
        <v>8</v>
      </c>
      <c r="B13" s="85"/>
      <c r="C13" s="85"/>
      <c r="D13" s="85"/>
      <c r="E13" s="85"/>
      <c r="F13" s="85"/>
      <c r="G13" s="85"/>
      <c r="H13" s="85"/>
      <c r="I13" s="85"/>
      <c r="J13" s="86"/>
    </row>
    <row r="14" spans="1:10" x14ac:dyDescent="0.25">
      <c r="A14" s="6" t="s">
        <v>9</v>
      </c>
      <c r="B14" s="23">
        <v>2</v>
      </c>
      <c r="C14" s="113" t="s">
        <v>57</v>
      </c>
      <c r="D14" s="113"/>
      <c r="E14" s="113"/>
      <c r="F14" s="113"/>
      <c r="G14" s="113"/>
      <c r="H14" s="113"/>
      <c r="I14" s="113"/>
      <c r="J14" s="113"/>
    </row>
    <row r="15" spans="1:10" x14ac:dyDescent="0.25">
      <c r="A15" s="6" t="s">
        <v>10</v>
      </c>
      <c r="B15" s="9">
        <v>2.1</v>
      </c>
      <c r="C15" s="113" t="s">
        <v>58</v>
      </c>
      <c r="D15" s="113"/>
      <c r="E15" s="113"/>
      <c r="F15" s="113"/>
      <c r="G15" s="113"/>
      <c r="H15" s="113"/>
      <c r="I15" s="113"/>
      <c r="J15" s="113"/>
    </row>
    <row r="16" spans="1:10" ht="41.25" customHeight="1" x14ac:dyDescent="0.25">
      <c r="A16" s="6" t="s">
        <v>11</v>
      </c>
      <c r="B16" s="10" t="s">
        <v>68</v>
      </c>
      <c r="C16" s="113" t="s">
        <v>83</v>
      </c>
      <c r="D16" s="113"/>
      <c r="E16" s="113"/>
      <c r="F16" s="113"/>
      <c r="G16" s="113"/>
      <c r="H16" s="113"/>
      <c r="I16" s="113"/>
      <c r="J16" s="113"/>
    </row>
    <row r="17" spans="1:10" ht="15.75" x14ac:dyDescent="0.25">
      <c r="A17" s="84" t="s">
        <v>12</v>
      </c>
      <c r="B17" s="85"/>
      <c r="C17" s="85"/>
      <c r="D17" s="85"/>
      <c r="E17" s="85"/>
      <c r="F17" s="85"/>
      <c r="G17" s="85"/>
      <c r="H17" s="85"/>
      <c r="I17" s="85"/>
      <c r="J17" s="86"/>
    </row>
    <row r="18" spans="1:10" ht="29.25" customHeight="1" x14ac:dyDescent="0.25">
      <c r="A18" s="6" t="s">
        <v>13</v>
      </c>
      <c r="B18" s="80" t="s">
        <v>67</v>
      </c>
      <c r="C18" s="80"/>
      <c r="D18" s="80"/>
      <c r="E18" s="80"/>
      <c r="F18" s="80"/>
      <c r="G18" s="80"/>
      <c r="H18" s="80"/>
      <c r="I18" s="80"/>
      <c r="J18" s="81"/>
    </row>
    <row r="19" spans="1:10" ht="139.5" customHeight="1" x14ac:dyDescent="0.25">
      <c r="A19" s="11" t="s">
        <v>14</v>
      </c>
      <c r="B19" s="82" t="s">
        <v>72</v>
      </c>
      <c r="C19" s="82"/>
      <c r="D19" s="82"/>
      <c r="E19" s="82"/>
      <c r="F19" s="82"/>
      <c r="G19" s="82"/>
      <c r="H19" s="82"/>
      <c r="I19" s="82"/>
      <c r="J19" s="83"/>
    </row>
    <row r="20" spans="1:10" x14ac:dyDescent="0.25">
      <c r="A20" s="11" t="s">
        <v>15</v>
      </c>
      <c r="B20" s="82" t="s">
        <v>73</v>
      </c>
      <c r="C20" s="82"/>
      <c r="D20" s="82"/>
      <c r="E20" s="82"/>
      <c r="F20" s="82"/>
      <c r="G20" s="82"/>
      <c r="H20" s="82"/>
      <c r="I20" s="82"/>
      <c r="J20" s="83"/>
    </row>
    <row r="21" spans="1:10" x14ac:dyDescent="0.25">
      <c r="A21" s="11" t="s">
        <v>37</v>
      </c>
      <c r="B21" s="82" t="s">
        <v>80</v>
      </c>
      <c r="C21" s="82"/>
      <c r="D21" s="82"/>
      <c r="E21" s="82"/>
      <c r="F21" s="82"/>
      <c r="G21" s="82"/>
      <c r="H21" s="82"/>
      <c r="I21" s="82"/>
      <c r="J21" s="83"/>
    </row>
    <row r="22" spans="1:10" ht="15.75" x14ac:dyDescent="0.25">
      <c r="A22" s="84" t="s">
        <v>16</v>
      </c>
      <c r="B22" s="85"/>
      <c r="C22" s="85"/>
      <c r="D22" s="85"/>
      <c r="E22" s="85"/>
      <c r="F22" s="85"/>
      <c r="G22" s="85"/>
      <c r="H22" s="85"/>
      <c r="I22" s="85"/>
      <c r="J22" s="86"/>
    </row>
    <row r="23" spans="1:10" ht="15.75" x14ac:dyDescent="0.25">
      <c r="A23" s="77" t="s">
        <v>17</v>
      </c>
      <c r="B23" s="78"/>
      <c r="C23" s="78"/>
      <c r="D23" s="78"/>
      <c r="E23" s="78"/>
      <c r="F23" s="78"/>
      <c r="G23" s="78"/>
      <c r="H23" s="78"/>
      <c r="I23" s="78"/>
      <c r="J23" s="79"/>
    </row>
    <row r="24" spans="1:10" ht="15" customHeight="1" x14ac:dyDescent="0.25">
      <c r="A24" s="95" t="s">
        <v>18</v>
      </c>
      <c r="B24" s="96"/>
      <c r="C24" s="97" t="s">
        <v>19</v>
      </c>
      <c r="D24" s="98"/>
      <c r="E24" s="98"/>
      <c r="F24" s="98" t="s">
        <v>20</v>
      </c>
      <c r="G24" s="98"/>
      <c r="H24" s="96"/>
      <c r="I24" s="97" t="s">
        <v>21</v>
      </c>
      <c r="J24" s="99"/>
    </row>
    <row r="25" spans="1:10" x14ac:dyDescent="0.25">
      <c r="A25" s="100">
        <v>83048381959</v>
      </c>
      <c r="B25" s="101"/>
      <c r="C25" s="102">
        <v>92412989463.399994</v>
      </c>
      <c r="D25" s="103"/>
      <c r="E25" s="104"/>
      <c r="F25" s="102">
        <v>92273576477.889999</v>
      </c>
      <c r="G25" s="103"/>
      <c r="H25" s="104"/>
      <c r="I25" s="105">
        <f>+F25/A25</f>
        <v>1.1110821704322231</v>
      </c>
      <c r="J25" s="106"/>
    </row>
    <row r="26" spans="1:10" ht="15.75" x14ac:dyDescent="0.25">
      <c r="A26" s="77" t="s">
        <v>22</v>
      </c>
      <c r="B26" s="78"/>
      <c r="C26" s="78"/>
      <c r="D26" s="78"/>
      <c r="E26" s="78"/>
      <c r="F26" s="78"/>
      <c r="G26" s="78"/>
      <c r="H26" s="78"/>
      <c r="I26" s="78"/>
      <c r="J26" s="79"/>
    </row>
    <row r="27" spans="1:10" ht="23.25" customHeight="1" x14ac:dyDescent="0.25">
      <c r="A27" s="7"/>
      <c r="B27"/>
      <c r="C27" s="107" t="s">
        <v>23</v>
      </c>
      <c r="D27" s="108"/>
      <c r="E27" s="107" t="s">
        <v>43</v>
      </c>
      <c r="F27" s="108"/>
      <c r="G27" s="107" t="s">
        <v>38</v>
      </c>
      <c r="H27" s="107"/>
      <c r="I27" s="107" t="s">
        <v>24</v>
      </c>
      <c r="J27" s="109"/>
    </row>
    <row r="28" spans="1:10" ht="38.25" x14ac:dyDescent="0.25">
      <c r="A28" s="39" t="s">
        <v>25</v>
      </c>
      <c r="B28" s="40" t="s">
        <v>26</v>
      </c>
      <c r="C28" s="40" t="s">
        <v>39</v>
      </c>
      <c r="D28" s="40" t="s">
        <v>40</v>
      </c>
      <c r="E28" s="40" t="s">
        <v>44</v>
      </c>
      <c r="F28" s="40" t="s">
        <v>45</v>
      </c>
      <c r="G28" s="40" t="s">
        <v>46</v>
      </c>
      <c r="H28" s="40" t="s">
        <v>47</v>
      </c>
      <c r="I28" s="40" t="s">
        <v>48</v>
      </c>
      <c r="J28" s="41" t="s">
        <v>49</v>
      </c>
    </row>
    <row r="29" spans="1:10" ht="48" x14ac:dyDescent="0.25">
      <c r="A29" s="58" t="s">
        <v>74</v>
      </c>
      <c r="B29" s="42" t="s">
        <v>116</v>
      </c>
      <c r="C29" s="43">
        <v>470346</v>
      </c>
      <c r="D29" s="44">
        <v>4921328134.1300001</v>
      </c>
      <c r="E29" s="43">
        <v>470346</v>
      </c>
      <c r="F29" s="44">
        <v>2701719766</v>
      </c>
      <c r="G29" s="69">
        <f t="shared" ref="G29" si="0">(453873+453672+454147+450837)/4</f>
        <v>453132.25</v>
      </c>
      <c r="H29" s="44">
        <v>4915110649.8000002</v>
      </c>
      <c r="I29" s="45">
        <f t="shared" ref="I29:J31" si="1">IF(G29&gt;0,G29/C29,0)</f>
        <v>0.96340194239985033</v>
      </c>
      <c r="J29" s="46">
        <f t="shared" si="1"/>
        <v>0.99873662471581992</v>
      </c>
    </row>
    <row r="30" spans="1:10" ht="48" x14ac:dyDescent="0.25">
      <c r="A30" s="58" t="s">
        <v>75</v>
      </c>
      <c r="B30" s="42" t="s">
        <v>117</v>
      </c>
      <c r="C30" s="43">
        <v>482361</v>
      </c>
      <c r="D30" s="44">
        <v>2622766786.02</v>
      </c>
      <c r="E30" s="43">
        <v>482361</v>
      </c>
      <c r="F30" s="44">
        <v>2397043680</v>
      </c>
      <c r="G30" s="69">
        <f>(462986+462557+463150+455095)/4</f>
        <v>460947</v>
      </c>
      <c r="H30" s="44">
        <v>2622766785.21</v>
      </c>
      <c r="I30" s="45">
        <f t="shared" si="1"/>
        <v>0.9556058636581316</v>
      </c>
      <c r="J30" s="46">
        <f t="shared" si="1"/>
        <v>0.99999999969116582</v>
      </c>
    </row>
    <row r="31" spans="1:10" ht="60" x14ac:dyDescent="0.25">
      <c r="A31" s="59" t="s">
        <v>76</v>
      </c>
      <c r="B31" s="52" t="s">
        <v>156</v>
      </c>
      <c r="C31" s="47">
        <v>4691</v>
      </c>
      <c r="D31" s="48">
        <v>69000</v>
      </c>
      <c r="E31" s="47">
        <v>4691</v>
      </c>
      <c r="F31" s="48">
        <v>16654350</v>
      </c>
      <c r="G31" s="70">
        <v>3440</v>
      </c>
      <c r="H31" s="48">
        <v>0</v>
      </c>
      <c r="I31" s="49">
        <f t="shared" si="1"/>
        <v>0.73331912172244729</v>
      </c>
      <c r="J31" s="50">
        <f t="shared" si="1"/>
        <v>0</v>
      </c>
    </row>
    <row r="32" spans="1:10" ht="15.75" x14ac:dyDescent="0.25">
      <c r="A32" s="84" t="s">
        <v>27</v>
      </c>
      <c r="B32" s="85"/>
      <c r="C32" s="85"/>
      <c r="D32" s="85"/>
      <c r="E32" s="85"/>
      <c r="F32" s="85"/>
      <c r="G32" s="85"/>
      <c r="H32" s="85"/>
      <c r="I32" s="85"/>
      <c r="J32" s="86"/>
    </row>
    <row r="33" spans="1:10" ht="15" customHeight="1" x14ac:dyDescent="0.25">
      <c r="A33" s="77" t="s">
        <v>28</v>
      </c>
      <c r="B33" s="78"/>
      <c r="C33" s="78"/>
      <c r="D33" s="78"/>
      <c r="E33" s="78"/>
      <c r="F33" s="78"/>
      <c r="G33" s="78"/>
      <c r="H33" s="78"/>
      <c r="I33" s="78"/>
      <c r="J33" s="79"/>
    </row>
    <row r="34" spans="1:10" x14ac:dyDescent="0.25">
      <c r="A34" s="18" t="s">
        <v>29</v>
      </c>
      <c r="B34" s="80" t="s">
        <v>77</v>
      </c>
      <c r="C34" s="80"/>
      <c r="D34" s="80"/>
      <c r="E34" s="80"/>
      <c r="F34" s="80"/>
      <c r="G34" s="80"/>
      <c r="H34" s="80"/>
      <c r="I34" s="80"/>
      <c r="J34" s="81"/>
    </row>
    <row r="35" spans="1:10" ht="30" x14ac:dyDescent="0.25">
      <c r="A35" s="18" t="s">
        <v>30</v>
      </c>
      <c r="B35" s="82" t="s">
        <v>115</v>
      </c>
      <c r="C35" s="82"/>
      <c r="D35" s="82"/>
      <c r="E35" s="82"/>
      <c r="F35" s="82"/>
      <c r="G35" s="82"/>
      <c r="H35" s="82"/>
      <c r="I35" s="82"/>
      <c r="J35" s="83"/>
    </row>
    <row r="36" spans="1:10" ht="40.5" customHeight="1" x14ac:dyDescent="0.25">
      <c r="A36" s="18" t="s">
        <v>31</v>
      </c>
      <c r="B36" s="82" t="s">
        <v>189</v>
      </c>
      <c r="C36" s="82"/>
      <c r="D36" s="82"/>
      <c r="E36" s="82"/>
      <c r="F36" s="82"/>
      <c r="G36" s="82"/>
      <c r="H36" s="82"/>
      <c r="I36" s="82"/>
      <c r="J36" s="83"/>
    </row>
    <row r="37" spans="1:10" ht="64.5" customHeight="1" x14ac:dyDescent="0.25">
      <c r="A37" s="18" t="s">
        <v>32</v>
      </c>
      <c r="B37" s="133" t="s">
        <v>190</v>
      </c>
      <c r="C37" s="133"/>
      <c r="D37" s="133"/>
      <c r="E37" s="133"/>
      <c r="F37" s="133"/>
      <c r="G37" s="133"/>
      <c r="H37" s="133"/>
      <c r="I37" s="133"/>
      <c r="J37" s="134"/>
    </row>
    <row r="38" spans="1:10" x14ac:dyDescent="0.25">
      <c r="A38" s="18" t="s">
        <v>29</v>
      </c>
      <c r="B38" s="51" t="s">
        <v>113</v>
      </c>
      <c r="C38" s="24"/>
      <c r="D38" s="24"/>
      <c r="E38" s="24"/>
      <c r="F38" s="24"/>
      <c r="G38" s="24"/>
      <c r="H38" s="24"/>
      <c r="I38" s="24"/>
      <c r="J38" s="30"/>
    </row>
    <row r="39" spans="1:10" ht="30" x14ac:dyDescent="0.25">
      <c r="A39" s="18" t="s">
        <v>30</v>
      </c>
      <c r="B39" s="51" t="s">
        <v>75</v>
      </c>
      <c r="C39" s="24"/>
      <c r="D39" s="24"/>
      <c r="E39" s="24"/>
      <c r="F39" s="24"/>
      <c r="G39" s="24"/>
      <c r="H39" s="24"/>
      <c r="I39" s="24"/>
      <c r="J39" s="30"/>
    </row>
    <row r="40" spans="1:10" ht="42.75" customHeight="1" x14ac:dyDescent="0.25">
      <c r="A40" s="18" t="s">
        <v>31</v>
      </c>
      <c r="B40" s="82" t="s">
        <v>191</v>
      </c>
      <c r="C40" s="82"/>
      <c r="D40" s="82"/>
      <c r="E40" s="82"/>
      <c r="F40" s="82"/>
      <c r="G40" s="82"/>
      <c r="H40" s="82"/>
      <c r="I40" s="82"/>
      <c r="J40" s="83"/>
    </row>
    <row r="41" spans="1:10" ht="63" customHeight="1" x14ac:dyDescent="0.25">
      <c r="A41" s="18" t="s">
        <v>32</v>
      </c>
      <c r="B41" s="133" t="s">
        <v>192</v>
      </c>
      <c r="C41" s="133"/>
      <c r="D41" s="133"/>
      <c r="E41" s="133"/>
      <c r="F41" s="133"/>
      <c r="G41" s="133"/>
      <c r="H41" s="133"/>
      <c r="I41" s="133"/>
      <c r="J41" s="134"/>
    </row>
    <row r="42" spans="1:10" x14ac:dyDescent="0.25">
      <c r="A42" s="18" t="s">
        <v>29</v>
      </c>
      <c r="B42" s="82" t="s">
        <v>114</v>
      </c>
      <c r="C42" s="82"/>
      <c r="D42" s="82"/>
      <c r="E42" s="82"/>
      <c r="F42" s="82"/>
      <c r="G42" s="82"/>
      <c r="H42" s="82"/>
      <c r="I42" s="82"/>
      <c r="J42" s="83"/>
    </row>
    <row r="43" spans="1:10" ht="30" x14ac:dyDescent="0.25">
      <c r="A43" s="18" t="s">
        <v>30</v>
      </c>
      <c r="B43" s="82" t="s">
        <v>76</v>
      </c>
      <c r="C43" s="82"/>
      <c r="D43" s="82"/>
      <c r="E43" s="82"/>
      <c r="F43" s="82"/>
      <c r="G43" s="82"/>
      <c r="H43" s="82"/>
      <c r="I43" s="82"/>
      <c r="J43" s="83"/>
    </row>
    <row r="44" spans="1:10" ht="32.25" customHeight="1" x14ac:dyDescent="0.25">
      <c r="A44" s="18" t="s">
        <v>31</v>
      </c>
      <c r="B44" s="82" t="s">
        <v>193</v>
      </c>
      <c r="C44" s="82"/>
      <c r="D44" s="82"/>
      <c r="E44" s="82"/>
      <c r="F44" s="82"/>
      <c r="G44" s="82"/>
      <c r="H44" s="82"/>
      <c r="I44" s="82"/>
      <c r="J44" s="83"/>
    </row>
    <row r="45" spans="1:10" ht="123.75" customHeight="1" x14ac:dyDescent="0.25">
      <c r="A45" s="18" t="s">
        <v>32</v>
      </c>
      <c r="B45" s="82" t="s">
        <v>194</v>
      </c>
      <c r="C45" s="82"/>
      <c r="D45" s="82"/>
      <c r="E45" s="82"/>
      <c r="F45" s="82"/>
      <c r="G45" s="82"/>
      <c r="H45" s="82"/>
      <c r="I45" s="82"/>
      <c r="J45" s="83"/>
    </row>
    <row r="46" spans="1:10" ht="15.75" x14ac:dyDescent="0.25">
      <c r="A46" s="84" t="s">
        <v>33</v>
      </c>
      <c r="B46" s="85"/>
      <c r="C46" s="85"/>
      <c r="D46" s="85"/>
      <c r="E46" s="85"/>
      <c r="F46" s="85"/>
      <c r="G46" s="85"/>
      <c r="H46" s="85"/>
      <c r="I46" s="85"/>
      <c r="J46" s="86"/>
    </row>
    <row r="47" spans="1:10" ht="27.75" customHeight="1" x14ac:dyDescent="0.25">
      <c r="A47" s="87" t="s">
        <v>34</v>
      </c>
      <c r="B47" s="88"/>
      <c r="C47" s="88"/>
      <c r="D47" s="88"/>
      <c r="E47" s="88"/>
      <c r="F47" s="88"/>
      <c r="G47" s="88"/>
      <c r="H47" s="88"/>
      <c r="I47" s="88"/>
      <c r="J47" s="89"/>
    </row>
    <row r="48" spans="1:10" ht="27.75" customHeight="1" x14ac:dyDescent="0.25">
      <c r="A48" s="90" t="s">
        <v>41</v>
      </c>
      <c r="B48" s="91"/>
      <c r="C48" s="91"/>
      <c r="D48" s="91"/>
      <c r="E48" s="91"/>
      <c r="F48" s="91"/>
      <c r="G48" s="91"/>
      <c r="H48" s="91"/>
      <c r="I48" s="91"/>
      <c r="J48" s="92"/>
    </row>
    <row r="49" spans="1:10" ht="30.75" customHeight="1" x14ac:dyDescent="0.25">
      <c r="A49" s="24"/>
      <c r="B49" s="24"/>
      <c r="C49" s="24"/>
      <c r="D49" s="24"/>
      <c r="E49" s="24"/>
      <c r="F49" s="24"/>
      <c r="G49" s="24"/>
      <c r="H49" s="24"/>
      <c r="I49" s="24"/>
      <c r="J49" s="24"/>
    </row>
    <row r="50" spans="1:10" x14ac:dyDescent="0.25">
      <c r="A50" s="93" t="s">
        <v>42</v>
      </c>
      <c r="B50" s="93"/>
      <c r="C50" s="93"/>
      <c r="D50" s="93"/>
      <c r="E50" s="93"/>
      <c r="F50" s="93"/>
      <c r="G50" s="93"/>
      <c r="H50" s="93"/>
      <c r="I50" s="93"/>
      <c r="J50" s="93"/>
    </row>
    <row r="51" spans="1:10" x14ac:dyDescent="0.25">
      <c r="G51" s="94"/>
      <c r="H51" s="94"/>
      <c r="I51" s="94"/>
      <c r="J51" s="94"/>
    </row>
    <row r="52" spans="1:10" x14ac:dyDescent="0.25">
      <c r="A52" s="25" t="s">
        <v>50</v>
      </c>
      <c r="B52" s="29">
        <f>+SUM(Tabla132[Financiera
(D)])</f>
        <v>5115417796</v>
      </c>
      <c r="G52" s="76"/>
      <c r="H52" s="76"/>
      <c r="I52" s="76"/>
      <c r="J52" s="76"/>
    </row>
    <row r="53" spans="1:10" x14ac:dyDescent="0.25">
      <c r="A53" s="25" t="s">
        <v>51</v>
      </c>
      <c r="B53" s="29">
        <f>+SUM(Tabla132[Financiera
(B)])</f>
        <v>7544163920.1499996</v>
      </c>
      <c r="G53" s="76"/>
      <c r="H53" s="76"/>
      <c r="I53" s="76"/>
      <c r="J53" s="76"/>
    </row>
    <row r="54" spans="1:10" x14ac:dyDescent="0.25">
      <c r="A54" s="25" t="s">
        <v>52</v>
      </c>
      <c r="B54" s="29">
        <f>+SUM(Tabla132[Financiera 
 (F)])</f>
        <v>7537877435.0100002</v>
      </c>
    </row>
  </sheetData>
  <mergeCells count="57">
    <mergeCell ref="A22:J22"/>
    <mergeCell ref="B11:J11"/>
    <mergeCell ref="B12:J12"/>
    <mergeCell ref="B10:J10"/>
    <mergeCell ref="B1:J1"/>
    <mergeCell ref="B2:C2"/>
    <mergeCell ref="D2:H2"/>
    <mergeCell ref="B3:C3"/>
    <mergeCell ref="D3:H3"/>
    <mergeCell ref="A4:J4"/>
    <mergeCell ref="A5:J5"/>
    <mergeCell ref="A6:J6"/>
    <mergeCell ref="A7:J7"/>
    <mergeCell ref="B8:J8"/>
    <mergeCell ref="B9:J9"/>
    <mergeCell ref="A13:J13"/>
    <mergeCell ref="C14:J14"/>
    <mergeCell ref="C15:J15"/>
    <mergeCell ref="C16:J16"/>
    <mergeCell ref="A17:J17"/>
    <mergeCell ref="B18:J18"/>
    <mergeCell ref="B19:J19"/>
    <mergeCell ref="B20:J20"/>
    <mergeCell ref="B21:J21"/>
    <mergeCell ref="B44:J44"/>
    <mergeCell ref="A32:J32"/>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B45:J45"/>
    <mergeCell ref="B40:J40"/>
    <mergeCell ref="G53:J53"/>
    <mergeCell ref="A33:J33"/>
    <mergeCell ref="B34:J34"/>
    <mergeCell ref="B35:J35"/>
    <mergeCell ref="B36:J36"/>
    <mergeCell ref="B37:J37"/>
    <mergeCell ref="A46:J46"/>
    <mergeCell ref="A47:J47"/>
    <mergeCell ref="A48:J48"/>
    <mergeCell ref="A50:J50"/>
    <mergeCell ref="G51:J51"/>
    <mergeCell ref="G52:J52"/>
    <mergeCell ref="B41:J41"/>
    <mergeCell ref="B42:J42"/>
    <mergeCell ref="B43:J43"/>
  </mergeCells>
  <dataValidations count="16">
    <dataValidation allowBlank="1" showInputMessage="1" showErrorMessage="1" prompt="Monto presupuestado para el producto" sqref="B52:B53 D28:D31 F28:F31" xr:uid="{00000000-0002-0000-0100-000000000000}"/>
    <dataValidation allowBlank="1" showInputMessage="1" showErrorMessage="1" prompt="¿En qué consiste el programa?" sqref="B19:J19" xr:uid="{00000000-0002-0000-0100-000001000000}"/>
    <dataValidation allowBlank="1" showInputMessage="1" showErrorMessage="1" prompt="Presupuesto del programa" sqref="A25:C25 F25" xr:uid="{00000000-0002-0000-0100-000002000000}"/>
    <dataValidation allowBlank="1" showInputMessage="1" showErrorMessage="1" prompt="Oportunidades de mejora identificadas" sqref="A48:J49" xr:uid="{00000000-0002-0000-0100-000003000000}"/>
    <dataValidation allowBlank="1" showInputMessage="1" showErrorMessage="1" prompt="De existir desvío, explicar razones." sqref="B37:J39 B41:B43 C42:J43 B45:J45" xr:uid="{00000000-0002-0000-0100-000004000000}"/>
    <dataValidation allowBlank="1" showInputMessage="1" showErrorMessage="1" prompt="1. Describir lo plasmado en el presupuesto_x000a_2. Describir lo alcanzado en términos financieros y de producción " sqref="B36:J36 B40:J40 B44:J44" xr:uid="{00000000-0002-0000-0100-000005000000}"/>
    <dataValidation allowBlank="1" showInputMessage="1" showErrorMessage="1" prompt="¿En qué consiste el producto? su objetivo" sqref="B35:J35" xr:uid="{00000000-0002-0000-0100-000006000000}"/>
    <dataValidation allowBlank="1" showInputMessage="1" showErrorMessage="1" prompt="Nombre del producto" sqref="B34:J34" xr:uid="{00000000-0002-0000-0100-000007000000}"/>
    <dataValidation allowBlank="1" showInputMessage="1" showErrorMessage="1" prompt="¿A quién va dirigido el programa?, ¿qué característica tiene esta población que requiere ser beneficiada?" sqref="B20:J20" xr:uid="{00000000-0002-0000-0100-000008000000}"/>
    <dataValidation allowBlank="1" showInputMessage="1" prompt="Nombre del capítulo" sqref="B8:J10" xr:uid="{00000000-0002-0000-0100-000009000000}"/>
    <dataValidation allowBlank="1" sqref="A8" xr:uid="{00000000-0002-0000-0100-00000A000000}"/>
    <dataValidation allowBlank="1" showInputMessage="1" showErrorMessage="1" prompt="Monto ejecutado en el trimestre" sqref="H28:H31" xr:uid="{00000000-0002-0000-0100-00000B000000}"/>
    <dataValidation allowBlank="1" showInputMessage="1" showErrorMessage="1" prompt="Meta alcanzada en el trimestre" sqref="G28:G31" xr:uid="{00000000-0002-0000-0100-00000C000000}"/>
    <dataValidation allowBlank="1" showInputMessage="1" showErrorMessage="1" prompt="Meta anual del indicador" sqref="C28:C31 E28:E31" xr:uid="{00000000-0002-0000-0100-00000D000000}"/>
    <dataValidation allowBlank="1" showInputMessage="1" showErrorMessage="1" prompt="Nombre del indicador" sqref="B28:B31" xr:uid="{00000000-0002-0000-0100-00000E000000}"/>
    <dataValidation allowBlank="1" showInputMessage="1" showErrorMessage="1" prompt="Nombre de cada producto" sqref="A28:A31" xr:uid="{00000000-0002-0000-0100-00000F000000}"/>
  </dataValidations>
  <pageMargins left="0.7" right="0.7" top="0.75" bottom="0.75" header="0.3" footer="0.3"/>
  <pageSetup scale="62" orientation="portrait" r:id="rId1"/>
  <ignoredErrors>
    <ignoredError sqref="B52:B54 I29:J31" unlockedFormula="1"/>
  </ignoredErrors>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64"/>
  <sheetViews>
    <sheetView view="pageBreakPreview" zoomScale="110" zoomScaleNormal="100" zoomScaleSheetLayoutView="110" workbookViewId="0">
      <selection activeCell="J3" sqref="J3"/>
    </sheetView>
  </sheetViews>
  <sheetFormatPr baseColWidth="10" defaultColWidth="11.42578125" defaultRowHeight="15" x14ac:dyDescent="0.25"/>
  <cols>
    <col min="1" max="1" width="23" style="8" customWidth="1"/>
    <col min="2" max="2" width="19.85546875" style="8" bestFit="1" customWidth="1"/>
    <col min="3" max="3" width="12.7109375" style="8" customWidth="1"/>
    <col min="4" max="4" width="15" style="8" customWidth="1"/>
    <col min="5" max="5" width="12.7109375" style="8" customWidth="1"/>
    <col min="6" max="6" width="13.42578125" style="8" bestFit="1" customWidth="1"/>
    <col min="7" max="7" width="11.42578125" style="8" customWidth="1"/>
    <col min="8" max="8" width="13.42578125" style="8" bestFit="1" customWidth="1"/>
    <col min="9" max="10" width="12.7109375" style="8" customWidth="1"/>
  </cols>
  <sheetData>
    <row r="1" spans="1:10" ht="21.75" customHeight="1" thickBot="1" x14ac:dyDescent="0.3">
      <c r="A1" s="19"/>
      <c r="B1" s="117" t="s">
        <v>208</v>
      </c>
      <c r="C1" s="118"/>
      <c r="D1" s="118"/>
      <c r="E1" s="118"/>
      <c r="F1" s="118"/>
      <c r="G1" s="118"/>
      <c r="H1" s="118"/>
      <c r="I1" s="118"/>
      <c r="J1" s="119"/>
    </row>
    <row r="2" spans="1:10" ht="21.75" thickBot="1" x14ac:dyDescent="0.3">
      <c r="A2" s="20"/>
      <c r="B2" s="120" t="s">
        <v>0</v>
      </c>
      <c r="C2" s="121"/>
      <c r="D2" s="120" t="s">
        <v>1</v>
      </c>
      <c r="E2" s="121"/>
      <c r="F2" s="121"/>
      <c r="G2" s="121"/>
      <c r="H2" s="122"/>
      <c r="I2" s="2" t="s">
        <v>2</v>
      </c>
      <c r="J2" s="3" t="s">
        <v>3</v>
      </c>
    </row>
    <row r="3" spans="1:10" ht="21.75" thickBot="1" x14ac:dyDescent="0.3">
      <c r="A3" s="21"/>
      <c r="B3" s="123"/>
      <c r="C3" s="124"/>
      <c r="D3" s="123"/>
      <c r="E3" s="124"/>
      <c r="F3" s="124"/>
      <c r="G3" s="124"/>
      <c r="H3" s="125"/>
      <c r="I3" s="4"/>
      <c r="J3" s="5">
        <v>0</v>
      </c>
    </row>
    <row r="4" spans="1:10" x14ac:dyDescent="0.25">
      <c r="A4" s="126"/>
      <c r="B4" s="127"/>
      <c r="C4" s="127"/>
      <c r="D4" s="128"/>
      <c r="E4" s="128"/>
      <c r="F4" s="128"/>
      <c r="G4" s="128"/>
      <c r="H4" s="128"/>
      <c r="I4" s="127"/>
      <c r="J4" s="129"/>
    </row>
    <row r="5" spans="1:10" ht="3" customHeight="1" x14ac:dyDescent="0.25">
      <c r="A5" s="130"/>
      <c r="B5" s="131"/>
      <c r="C5" s="131"/>
      <c r="D5" s="131"/>
      <c r="E5" s="131"/>
      <c r="F5" s="131"/>
      <c r="G5" s="131"/>
      <c r="H5" s="131"/>
      <c r="I5" s="131"/>
      <c r="J5" s="132"/>
    </row>
    <row r="6" spans="1:10" ht="15.75" x14ac:dyDescent="0.25">
      <c r="A6" s="84" t="s">
        <v>196</v>
      </c>
      <c r="B6" s="85"/>
      <c r="C6" s="85"/>
      <c r="D6" s="85"/>
      <c r="E6" s="85"/>
      <c r="F6" s="85"/>
      <c r="G6" s="85"/>
      <c r="H6" s="85"/>
      <c r="I6" s="85"/>
      <c r="J6" s="86"/>
    </row>
    <row r="7" spans="1:10" ht="15.75" x14ac:dyDescent="0.25">
      <c r="A7" s="77" t="s">
        <v>4</v>
      </c>
      <c r="B7" s="78"/>
      <c r="C7" s="78"/>
      <c r="D7" s="78"/>
      <c r="E7" s="78"/>
      <c r="F7" s="78"/>
      <c r="G7" s="78"/>
      <c r="H7" s="78"/>
      <c r="I7" s="78"/>
      <c r="J7" s="79"/>
    </row>
    <row r="8" spans="1:10" x14ac:dyDescent="0.25">
      <c r="A8" s="6" t="s">
        <v>5</v>
      </c>
      <c r="B8" s="114" t="s">
        <v>53</v>
      </c>
      <c r="C8" s="115"/>
      <c r="D8" s="115"/>
      <c r="E8" s="115"/>
      <c r="F8" s="115"/>
      <c r="G8" s="115"/>
      <c r="H8" s="115"/>
      <c r="I8" s="115"/>
      <c r="J8" s="116"/>
    </row>
    <row r="9" spans="1:10" x14ac:dyDescent="0.25">
      <c r="A9" s="22" t="s">
        <v>35</v>
      </c>
      <c r="B9" s="114" t="s">
        <v>59</v>
      </c>
      <c r="C9" s="115"/>
      <c r="D9" s="115"/>
      <c r="E9" s="115"/>
      <c r="F9" s="115"/>
      <c r="G9" s="115"/>
      <c r="H9" s="115"/>
      <c r="I9" s="115"/>
      <c r="J9" s="116"/>
    </row>
    <row r="10" spans="1:10" x14ac:dyDescent="0.25">
      <c r="A10" s="22" t="s">
        <v>36</v>
      </c>
      <c r="B10" s="114" t="s">
        <v>54</v>
      </c>
      <c r="C10" s="115"/>
      <c r="D10" s="115"/>
      <c r="E10" s="115"/>
      <c r="F10" s="115"/>
      <c r="G10" s="115"/>
      <c r="H10" s="115"/>
      <c r="I10" s="115"/>
      <c r="J10" s="116"/>
    </row>
    <row r="11" spans="1:10" ht="52.5" customHeight="1" x14ac:dyDescent="0.25">
      <c r="A11" s="6" t="s">
        <v>6</v>
      </c>
      <c r="B11" s="110" t="s">
        <v>55</v>
      </c>
      <c r="C11" s="111"/>
      <c r="D11" s="111"/>
      <c r="E11" s="111"/>
      <c r="F11" s="111"/>
      <c r="G11" s="111"/>
      <c r="H11" s="111"/>
      <c r="I11" s="111"/>
      <c r="J11" s="112"/>
    </row>
    <row r="12" spans="1:10" ht="42.75" customHeight="1" x14ac:dyDescent="0.25">
      <c r="A12" s="6" t="s">
        <v>7</v>
      </c>
      <c r="B12" s="110" t="s">
        <v>56</v>
      </c>
      <c r="C12" s="111"/>
      <c r="D12" s="111"/>
      <c r="E12" s="111"/>
      <c r="F12" s="111"/>
      <c r="G12" s="111"/>
      <c r="H12" s="111"/>
      <c r="I12" s="111"/>
      <c r="J12" s="112"/>
    </row>
    <row r="13" spans="1:10" ht="15.75" x14ac:dyDescent="0.25">
      <c r="A13" s="84" t="s">
        <v>8</v>
      </c>
      <c r="B13" s="85"/>
      <c r="C13" s="85"/>
      <c r="D13" s="85"/>
      <c r="E13" s="85"/>
      <c r="F13" s="85"/>
      <c r="G13" s="85"/>
      <c r="H13" s="85"/>
      <c r="I13" s="85"/>
      <c r="J13" s="86"/>
    </row>
    <row r="14" spans="1:10" x14ac:dyDescent="0.25">
      <c r="A14" s="6" t="s">
        <v>9</v>
      </c>
      <c r="B14" s="23">
        <v>2</v>
      </c>
      <c r="C14" s="113" t="s">
        <v>57</v>
      </c>
      <c r="D14" s="113"/>
      <c r="E14" s="113"/>
      <c r="F14" s="113"/>
      <c r="G14" s="113"/>
      <c r="H14" s="113"/>
      <c r="I14" s="113"/>
      <c r="J14" s="113"/>
    </row>
    <row r="15" spans="1:10" x14ac:dyDescent="0.25">
      <c r="A15" s="6" t="s">
        <v>10</v>
      </c>
      <c r="B15" s="9">
        <v>2.1</v>
      </c>
      <c r="C15" s="113" t="s">
        <v>58</v>
      </c>
      <c r="D15" s="113"/>
      <c r="E15" s="113"/>
      <c r="F15" s="113"/>
      <c r="G15" s="113"/>
      <c r="H15" s="113"/>
      <c r="I15" s="113"/>
      <c r="J15" s="113"/>
    </row>
    <row r="16" spans="1:10" ht="41.25" customHeight="1" x14ac:dyDescent="0.25">
      <c r="A16" s="6" t="s">
        <v>11</v>
      </c>
      <c r="B16" s="10" t="s">
        <v>68</v>
      </c>
      <c r="C16" s="113" t="s">
        <v>83</v>
      </c>
      <c r="D16" s="113"/>
      <c r="E16" s="113"/>
      <c r="F16" s="113"/>
      <c r="G16" s="113"/>
      <c r="H16" s="113"/>
      <c r="I16" s="113"/>
      <c r="J16" s="113"/>
    </row>
    <row r="17" spans="1:10" ht="15.75" x14ac:dyDescent="0.25">
      <c r="A17" s="84" t="s">
        <v>12</v>
      </c>
      <c r="B17" s="85"/>
      <c r="C17" s="85"/>
      <c r="D17" s="85"/>
      <c r="E17" s="85"/>
      <c r="F17" s="85"/>
      <c r="G17" s="85"/>
      <c r="H17" s="85"/>
      <c r="I17" s="85"/>
      <c r="J17" s="86"/>
    </row>
    <row r="18" spans="1:10" ht="24" customHeight="1" x14ac:dyDescent="0.25">
      <c r="A18" s="6" t="s">
        <v>13</v>
      </c>
      <c r="B18" s="80" t="s">
        <v>70</v>
      </c>
      <c r="C18" s="80"/>
      <c r="D18" s="80"/>
      <c r="E18" s="80"/>
      <c r="F18" s="80"/>
      <c r="G18" s="80"/>
      <c r="H18" s="80"/>
      <c r="I18" s="80"/>
      <c r="J18" s="81"/>
    </row>
    <row r="19" spans="1:10" ht="111.75" customHeight="1" x14ac:dyDescent="0.25">
      <c r="A19" s="11" t="s">
        <v>14</v>
      </c>
      <c r="B19" s="82" t="s">
        <v>69</v>
      </c>
      <c r="C19" s="82"/>
      <c r="D19" s="82"/>
      <c r="E19" s="82"/>
      <c r="F19" s="82"/>
      <c r="G19" s="82"/>
      <c r="H19" s="82"/>
      <c r="I19" s="82"/>
      <c r="J19" s="83"/>
    </row>
    <row r="20" spans="1:10" ht="24" customHeight="1" x14ac:dyDescent="0.25">
      <c r="A20" s="11" t="s">
        <v>15</v>
      </c>
      <c r="B20" s="82" t="s">
        <v>71</v>
      </c>
      <c r="C20" s="82"/>
      <c r="D20" s="82"/>
      <c r="E20" s="82"/>
      <c r="F20" s="82"/>
      <c r="G20" s="82"/>
      <c r="H20" s="82"/>
      <c r="I20" s="82"/>
      <c r="J20" s="83"/>
    </row>
    <row r="21" spans="1:10" ht="24" customHeight="1" x14ac:dyDescent="0.25">
      <c r="A21" s="11" t="s">
        <v>37</v>
      </c>
      <c r="B21" s="82" t="s">
        <v>81</v>
      </c>
      <c r="C21" s="82"/>
      <c r="D21" s="82"/>
      <c r="E21" s="82"/>
      <c r="F21" s="82"/>
      <c r="G21" s="82"/>
      <c r="H21" s="82"/>
      <c r="I21" s="82"/>
      <c r="J21" s="83"/>
    </row>
    <row r="22" spans="1:10" ht="15.75" x14ac:dyDescent="0.25">
      <c r="A22" s="84" t="s">
        <v>16</v>
      </c>
      <c r="B22" s="85"/>
      <c r="C22" s="85"/>
      <c r="D22" s="85"/>
      <c r="E22" s="85"/>
      <c r="F22" s="85"/>
      <c r="G22" s="85"/>
      <c r="H22" s="85"/>
      <c r="I22" s="85"/>
      <c r="J22" s="86"/>
    </row>
    <row r="23" spans="1:10" ht="15.75" x14ac:dyDescent="0.25">
      <c r="A23" s="77" t="s">
        <v>17</v>
      </c>
      <c r="B23" s="78"/>
      <c r="C23" s="78"/>
      <c r="D23" s="78"/>
      <c r="E23" s="78"/>
      <c r="F23" s="78"/>
      <c r="G23" s="78"/>
      <c r="H23" s="78"/>
      <c r="I23" s="78"/>
      <c r="J23" s="79"/>
    </row>
    <row r="24" spans="1:10" ht="15" customHeight="1" x14ac:dyDescent="0.25">
      <c r="A24" s="95" t="s">
        <v>18</v>
      </c>
      <c r="B24" s="96"/>
      <c r="C24" s="97" t="s">
        <v>19</v>
      </c>
      <c r="D24" s="98"/>
      <c r="E24" s="98"/>
      <c r="F24" s="98" t="s">
        <v>20</v>
      </c>
      <c r="G24" s="98"/>
      <c r="H24" s="96"/>
      <c r="I24" s="97" t="s">
        <v>21</v>
      </c>
      <c r="J24" s="99"/>
    </row>
    <row r="25" spans="1:10" x14ac:dyDescent="0.25">
      <c r="A25" s="100">
        <v>36791157958</v>
      </c>
      <c r="B25" s="101"/>
      <c r="C25" s="102">
        <v>41533403102.57</v>
      </c>
      <c r="D25" s="103"/>
      <c r="E25" s="104"/>
      <c r="F25" s="102">
        <v>41383349745.410004</v>
      </c>
      <c r="G25" s="103"/>
      <c r="H25" s="104"/>
      <c r="I25" s="105">
        <f>+F25/A25</f>
        <v>1.1248178106449476</v>
      </c>
      <c r="J25" s="106"/>
    </row>
    <row r="26" spans="1:10" ht="15.75" x14ac:dyDescent="0.25">
      <c r="A26" s="77" t="s">
        <v>22</v>
      </c>
      <c r="B26" s="78"/>
      <c r="C26" s="78"/>
      <c r="D26" s="78"/>
      <c r="E26" s="78"/>
      <c r="F26" s="78"/>
      <c r="G26" s="78"/>
      <c r="H26" s="78"/>
      <c r="I26" s="78"/>
      <c r="J26" s="79"/>
    </row>
    <row r="27" spans="1:10" x14ac:dyDescent="0.25">
      <c r="A27" s="7"/>
      <c r="B27"/>
      <c r="C27" s="107" t="s">
        <v>23</v>
      </c>
      <c r="D27" s="108"/>
      <c r="E27" s="107" t="s">
        <v>43</v>
      </c>
      <c r="F27" s="108"/>
      <c r="G27" s="107" t="s">
        <v>38</v>
      </c>
      <c r="H27" s="107"/>
      <c r="I27" s="107" t="s">
        <v>24</v>
      </c>
      <c r="J27" s="109"/>
    </row>
    <row r="28" spans="1:10" ht="38.25" x14ac:dyDescent="0.25">
      <c r="A28" s="39" t="s">
        <v>25</v>
      </c>
      <c r="B28" s="40" t="s">
        <v>26</v>
      </c>
      <c r="C28" s="40" t="s">
        <v>39</v>
      </c>
      <c r="D28" s="40" t="s">
        <v>40</v>
      </c>
      <c r="E28" s="40" t="s">
        <v>44</v>
      </c>
      <c r="F28" s="40" t="s">
        <v>45</v>
      </c>
      <c r="G28" s="40" t="s">
        <v>46</v>
      </c>
      <c r="H28" s="40" t="s">
        <v>47</v>
      </c>
      <c r="I28" s="40" t="s">
        <v>48</v>
      </c>
      <c r="J28" s="41" t="s">
        <v>49</v>
      </c>
    </row>
    <row r="29" spans="1:10" ht="48" x14ac:dyDescent="0.25">
      <c r="A29" s="62" t="s">
        <v>84</v>
      </c>
      <c r="B29" s="42" t="s">
        <v>123</v>
      </c>
      <c r="C29" s="43">
        <v>429413</v>
      </c>
      <c r="D29" s="71">
        <v>2981826302.8899999</v>
      </c>
      <c r="E29" s="43">
        <v>429413</v>
      </c>
      <c r="F29" s="71">
        <v>2104801706</v>
      </c>
      <c r="G29" s="72">
        <f>(404408+403136+404010+393425)/4</f>
        <v>401244.75</v>
      </c>
      <c r="H29" s="44">
        <v>2976102586.1999998</v>
      </c>
      <c r="I29" s="45">
        <f>IF(G29&gt;0,G29/C29,0)</f>
        <v>0.93440289418345512</v>
      </c>
      <c r="J29" s="46">
        <f>IF(H29&gt;0,H29/D29,0)</f>
        <v>0.99808046609406709</v>
      </c>
    </row>
    <row r="30" spans="1:10" ht="60" x14ac:dyDescent="0.25">
      <c r="A30" s="62" t="s">
        <v>85</v>
      </c>
      <c r="B30" s="42" t="s">
        <v>199</v>
      </c>
      <c r="C30" s="43">
        <v>178378</v>
      </c>
      <c r="D30" s="71">
        <v>1031130956.33</v>
      </c>
      <c r="E30" s="43">
        <v>178378</v>
      </c>
      <c r="F30" s="71">
        <v>1187637089</v>
      </c>
      <c r="G30" s="72">
        <v>170032</v>
      </c>
      <c r="H30" s="44">
        <v>1030799956.33</v>
      </c>
      <c r="I30" s="45">
        <f>IF(G30&gt;0,G30/C30,0)</f>
        <v>0.95321171893394929</v>
      </c>
      <c r="J30" s="46">
        <f t="shared" ref="J30:J33" si="0">IF(H30&gt;0,H30/D30,0)</f>
        <v>0.999678993247203</v>
      </c>
    </row>
    <row r="31" spans="1:10" ht="84" x14ac:dyDescent="0.25">
      <c r="A31" s="62" t="s">
        <v>86</v>
      </c>
      <c r="B31" s="53" t="s">
        <v>124</v>
      </c>
      <c r="C31" s="43">
        <v>90059</v>
      </c>
      <c r="D31" s="71">
        <v>7929958706.9399996</v>
      </c>
      <c r="E31" s="43">
        <v>90059</v>
      </c>
      <c r="F31" s="71">
        <v>7637536087</v>
      </c>
      <c r="G31" s="72">
        <f>(85206+84711+85102+84784)/4</f>
        <v>84950.75</v>
      </c>
      <c r="H31" s="44">
        <v>7910308512.7399998</v>
      </c>
      <c r="I31" s="45">
        <f t="shared" ref="I31:I33" si="1">IF(G31&gt;0,G31/C31,0)</f>
        <v>0.94327885053131832</v>
      </c>
      <c r="J31" s="46">
        <f t="shared" si="0"/>
        <v>0.99752203070328693</v>
      </c>
    </row>
    <row r="32" spans="1:10" ht="72" x14ac:dyDescent="0.25">
      <c r="A32" s="62" t="s">
        <v>87</v>
      </c>
      <c r="B32" s="53" t="s">
        <v>125</v>
      </c>
      <c r="C32" s="43">
        <v>10840</v>
      </c>
      <c r="D32" s="71">
        <v>90228638.390000001</v>
      </c>
      <c r="E32" s="43">
        <v>10840</v>
      </c>
      <c r="F32" s="71">
        <v>282980255</v>
      </c>
      <c r="G32" s="72">
        <f>(12763+12696+12735+12663)/4</f>
        <v>12714.25</v>
      </c>
      <c r="H32" s="44">
        <v>86711152.689999998</v>
      </c>
      <c r="I32" s="45">
        <f t="shared" si="1"/>
        <v>1.1729012915129151</v>
      </c>
      <c r="J32" s="46">
        <f t="shared" si="0"/>
        <v>0.96101586189524224</v>
      </c>
    </row>
    <row r="33" spans="1:10" ht="60" x14ac:dyDescent="0.25">
      <c r="A33" s="62" t="s">
        <v>88</v>
      </c>
      <c r="B33" s="53" t="s">
        <v>126</v>
      </c>
      <c r="C33" s="43">
        <v>567</v>
      </c>
      <c r="D33" s="71">
        <v>50300</v>
      </c>
      <c r="E33" s="43">
        <v>567</v>
      </c>
      <c r="F33" s="71">
        <v>7289805</v>
      </c>
      <c r="G33" s="72">
        <f>(667+664+667+457)/4</f>
        <v>613.75</v>
      </c>
      <c r="H33" s="44">
        <v>0</v>
      </c>
      <c r="I33" s="45">
        <f t="shared" si="1"/>
        <v>1.0824514991181657</v>
      </c>
      <c r="J33" s="46">
        <f t="shared" si="0"/>
        <v>0</v>
      </c>
    </row>
    <row r="34" spans="1:10" ht="15.75" x14ac:dyDescent="0.25">
      <c r="A34" s="84" t="s">
        <v>27</v>
      </c>
      <c r="B34" s="85"/>
      <c r="C34" s="85"/>
      <c r="D34" s="85"/>
      <c r="E34" s="85"/>
      <c r="F34" s="85"/>
      <c r="G34" s="85"/>
      <c r="H34" s="85"/>
      <c r="I34" s="85"/>
      <c r="J34" s="86"/>
    </row>
    <row r="35" spans="1:10" ht="15.75" x14ac:dyDescent="0.25">
      <c r="A35" s="77" t="s">
        <v>28</v>
      </c>
      <c r="B35" s="78"/>
      <c r="C35" s="78"/>
      <c r="D35" s="78"/>
      <c r="E35" s="78"/>
      <c r="F35" s="78"/>
      <c r="G35" s="78"/>
      <c r="H35" s="78"/>
      <c r="I35" s="78"/>
      <c r="J35" s="79"/>
    </row>
    <row r="36" spans="1:10" ht="22.7" customHeight="1" x14ac:dyDescent="0.25">
      <c r="A36" s="18" t="s">
        <v>29</v>
      </c>
      <c r="B36" s="135" t="s">
        <v>118</v>
      </c>
      <c r="C36" s="135"/>
      <c r="D36" s="135"/>
      <c r="E36" s="135"/>
      <c r="F36" s="135"/>
      <c r="G36" s="135"/>
      <c r="H36" s="135"/>
      <c r="I36" s="135"/>
      <c r="J36" s="136"/>
    </row>
    <row r="37" spans="1:10" ht="27.75" customHeight="1" x14ac:dyDescent="0.25">
      <c r="A37" s="18" t="s">
        <v>30</v>
      </c>
      <c r="B37" s="135" t="s">
        <v>84</v>
      </c>
      <c r="C37" s="135"/>
      <c r="D37" s="135"/>
      <c r="E37" s="135"/>
      <c r="F37" s="135"/>
      <c r="G37" s="135"/>
      <c r="H37" s="135"/>
      <c r="I37" s="135"/>
      <c r="J37" s="136"/>
    </row>
    <row r="38" spans="1:10" ht="46.5" customHeight="1" x14ac:dyDescent="0.25">
      <c r="A38" s="18" t="s">
        <v>31</v>
      </c>
      <c r="B38" s="82" t="s">
        <v>174</v>
      </c>
      <c r="C38" s="82"/>
      <c r="D38" s="82"/>
      <c r="E38" s="82"/>
      <c r="F38" s="82"/>
      <c r="G38" s="82"/>
      <c r="H38" s="82"/>
      <c r="I38" s="82"/>
      <c r="J38" s="83"/>
    </row>
    <row r="39" spans="1:10" ht="57.75" customHeight="1" x14ac:dyDescent="0.25">
      <c r="A39" s="18" t="s">
        <v>32</v>
      </c>
      <c r="B39" s="82" t="s">
        <v>166</v>
      </c>
      <c r="C39" s="82"/>
      <c r="D39" s="82"/>
      <c r="E39" s="82"/>
      <c r="F39" s="82"/>
      <c r="G39" s="82"/>
      <c r="H39" s="82"/>
      <c r="I39" s="82"/>
      <c r="J39" s="83"/>
    </row>
    <row r="40" spans="1:10" x14ac:dyDescent="0.25">
      <c r="A40" s="18" t="s">
        <v>29</v>
      </c>
      <c r="B40" s="82" t="s">
        <v>119</v>
      </c>
      <c r="C40" s="82"/>
      <c r="D40" s="82"/>
      <c r="E40" s="82"/>
      <c r="F40" s="82"/>
      <c r="G40" s="82"/>
      <c r="H40" s="82"/>
      <c r="I40" s="82"/>
      <c r="J40" s="83"/>
    </row>
    <row r="41" spans="1:10" ht="30.75" customHeight="1" x14ac:dyDescent="0.25">
      <c r="A41" s="18" t="s">
        <v>30</v>
      </c>
      <c r="B41" s="82" t="s">
        <v>85</v>
      </c>
      <c r="C41" s="82"/>
      <c r="D41" s="82"/>
      <c r="E41" s="82"/>
      <c r="F41" s="82"/>
      <c r="G41" s="82"/>
      <c r="H41" s="82"/>
      <c r="I41" s="82"/>
      <c r="J41" s="83"/>
    </row>
    <row r="42" spans="1:10" ht="33" customHeight="1" x14ac:dyDescent="0.25">
      <c r="A42" s="18" t="s">
        <v>31</v>
      </c>
      <c r="B42" s="82" t="s">
        <v>175</v>
      </c>
      <c r="C42" s="82"/>
      <c r="D42" s="82"/>
      <c r="E42" s="82"/>
      <c r="F42" s="82"/>
      <c r="G42" s="82"/>
      <c r="H42" s="82"/>
      <c r="I42" s="82"/>
      <c r="J42" s="83"/>
    </row>
    <row r="43" spans="1:10" ht="67.349999999999994" customHeight="1" x14ac:dyDescent="0.25">
      <c r="A43" s="18" t="s">
        <v>32</v>
      </c>
      <c r="B43" s="82" t="s">
        <v>167</v>
      </c>
      <c r="C43" s="82"/>
      <c r="D43" s="82"/>
      <c r="E43" s="82"/>
      <c r="F43" s="82"/>
      <c r="G43" s="82"/>
      <c r="H43" s="82"/>
      <c r="I43" s="82"/>
      <c r="J43" s="83"/>
    </row>
    <row r="44" spans="1:10" x14ac:dyDescent="0.25">
      <c r="A44" s="18" t="s">
        <v>29</v>
      </c>
      <c r="B44" s="82" t="s">
        <v>120</v>
      </c>
      <c r="C44" s="82"/>
      <c r="D44" s="82"/>
      <c r="E44" s="82"/>
      <c r="F44" s="82"/>
      <c r="G44" s="82"/>
      <c r="H44" s="82"/>
      <c r="I44" s="82"/>
      <c r="J44" s="83"/>
    </row>
    <row r="45" spans="1:10" ht="30.75" customHeight="1" x14ac:dyDescent="0.25">
      <c r="A45" s="18" t="s">
        <v>30</v>
      </c>
      <c r="B45" s="82" t="s">
        <v>86</v>
      </c>
      <c r="C45" s="82"/>
      <c r="D45" s="82"/>
      <c r="E45" s="82"/>
      <c r="F45" s="82"/>
      <c r="G45" s="82"/>
      <c r="H45" s="82"/>
      <c r="I45" s="82"/>
      <c r="J45" s="83"/>
    </row>
    <row r="46" spans="1:10" ht="38.25" customHeight="1" x14ac:dyDescent="0.25">
      <c r="A46" s="18" t="s">
        <v>31</v>
      </c>
      <c r="B46" s="82" t="s">
        <v>176</v>
      </c>
      <c r="C46" s="82"/>
      <c r="D46" s="82"/>
      <c r="E46" s="82"/>
      <c r="F46" s="82"/>
      <c r="G46" s="82"/>
      <c r="H46" s="82"/>
      <c r="I46" s="82"/>
      <c r="J46" s="83"/>
    </row>
    <row r="47" spans="1:10" ht="66.75" customHeight="1" x14ac:dyDescent="0.25">
      <c r="A47" s="18" t="s">
        <v>32</v>
      </c>
      <c r="B47" s="82" t="s">
        <v>162</v>
      </c>
      <c r="C47" s="82"/>
      <c r="D47" s="82"/>
      <c r="E47" s="82"/>
      <c r="F47" s="82"/>
      <c r="G47" s="82"/>
      <c r="H47" s="82"/>
      <c r="I47" s="82"/>
      <c r="J47" s="83"/>
    </row>
    <row r="48" spans="1:10" x14ac:dyDescent="0.25">
      <c r="A48" s="18" t="s">
        <v>29</v>
      </c>
      <c r="B48" s="82" t="s">
        <v>121</v>
      </c>
      <c r="C48" s="82"/>
      <c r="D48" s="82"/>
      <c r="E48" s="82"/>
      <c r="F48" s="82"/>
      <c r="G48" s="82"/>
      <c r="H48" s="82"/>
      <c r="I48" s="82"/>
      <c r="J48" s="83"/>
    </row>
    <row r="49" spans="1:10" ht="30" x14ac:dyDescent="0.25">
      <c r="A49" s="18" t="s">
        <v>30</v>
      </c>
      <c r="B49" s="82" t="s">
        <v>87</v>
      </c>
      <c r="C49" s="82"/>
      <c r="D49" s="82"/>
      <c r="E49" s="82"/>
      <c r="F49" s="82"/>
      <c r="G49" s="82"/>
      <c r="H49" s="82"/>
      <c r="I49" s="82"/>
      <c r="J49" s="83"/>
    </row>
    <row r="50" spans="1:10" ht="33.75" customHeight="1" x14ac:dyDescent="0.25">
      <c r="A50" s="18" t="s">
        <v>31</v>
      </c>
      <c r="B50" s="82" t="s">
        <v>177</v>
      </c>
      <c r="C50" s="82"/>
      <c r="D50" s="82"/>
      <c r="E50" s="82"/>
      <c r="F50" s="82"/>
      <c r="G50" s="82"/>
      <c r="H50" s="82"/>
      <c r="I50" s="82"/>
      <c r="J50" s="83"/>
    </row>
    <row r="51" spans="1:10" ht="72" customHeight="1" x14ac:dyDescent="0.25">
      <c r="A51" s="18" t="s">
        <v>32</v>
      </c>
      <c r="B51" s="80" t="s">
        <v>168</v>
      </c>
      <c r="C51" s="80"/>
      <c r="D51" s="80"/>
      <c r="E51" s="80"/>
      <c r="F51" s="80"/>
      <c r="G51" s="80"/>
      <c r="H51" s="80"/>
      <c r="I51" s="80"/>
      <c r="J51" s="81"/>
    </row>
    <row r="52" spans="1:10" ht="30.75" customHeight="1" x14ac:dyDescent="0.25">
      <c r="A52" s="18" t="s">
        <v>29</v>
      </c>
      <c r="B52" s="51" t="s">
        <v>122</v>
      </c>
      <c r="C52" s="24"/>
      <c r="D52" s="24"/>
      <c r="E52" s="24"/>
      <c r="F52" s="24"/>
      <c r="G52" s="24"/>
      <c r="H52" s="24"/>
      <c r="I52" s="24"/>
      <c r="J52" s="30"/>
    </row>
    <row r="53" spans="1:10" ht="30.75" customHeight="1" x14ac:dyDescent="0.25">
      <c r="A53" s="18" t="s">
        <v>30</v>
      </c>
      <c r="B53" s="51" t="s">
        <v>88</v>
      </c>
      <c r="C53" s="24"/>
      <c r="D53" s="24"/>
      <c r="E53" s="24"/>
      <c r="F53" s="24"/>
      <c r="G53" s="24"/>
      <c r="H53" s="24"/>
      <c r="I53" s="24"/>
      <c r="J53" s="30"/>
    </row>
    <row r="54" spans="1:10" ht="41.25" customHeight="1" x14ac:dyDescent="0.25">
      <c r="A54" s="18" t="s">
        <v>31</v>
      </c>
      <c r="B54" s="82" t="s">
        <v>178</v>
      </c>
      <c r="C54" s="82"/>
      <c r="D54" s="82"/>
      <c r="E54" s="82"/>
      <c r="F54" s="82"/>
      <c r="G54" s="82"/>
      <c r="H54" s="82"/>
      <c r="I54" s="82"/>
      <c r="J54" s="83"/>
    </row>
    <row r="55" spans="1:10" ht="111" customHeight="1" x14ac:dyDescent="0.25">
      <c r="A55" s="18" t="s">
        <v>32</v>
      </c>
      <c r="B55" s="80" t="s">
        <v>169</v>
      </c>
      <c r="C55" s="80"/>
      <c r="D55" s="80"/>
      <c r="E55" s="80"/>
      <c r="F55" s="80"/>
      <c r="G55" s="80"/>
      <c r="H55" s="80"/>
      <c r="I55" s="80"/>
      <c r="J55" s="81"/>
    </row>
    <row r="56" spans="1:10" ht="15.75" x14ac:dyDescent="0.25">
      <c r="A56" s="84" t="s">
        <v>33</v>
      </c>
      <c r="B56" s="85"/>
      <c r="C56" s="85"/>
      <c r="D56" s="85"/>
      <c r="E56" s="85"/>
      <c r="F56" s="85"/>
      <c r="G56" s="85"/>
      <c r="H56" s="85"/>
      <c r="I56" s="85"/>
      <c r="J56" s="86"/>
    </row>
    <row r="57" spans="1:10" ht="15.75" x14ac:dyDescent="0.25">
      <c r="A57" s="87" t="s">
        <v>34</v>
      </c>
      <c r="B57" s="88"/>
      <c r="C57" s="88"/>
      <c r="D57" s="88"/>
      <c r="E57" s="88"/>
      <c r="F57" s="88"/>
      <c r="G57" s="88"/>
      <c r="H57" s="88"/>
      <c r="I57" s="88"/>
      <c r="J57" s="89"/>
    </row>
    <row r="58" spans="1:10" x14ac:dyDescent="0.25">
      <c r="A58" s="90" t="s">
        <v>41</v>
      </c>
      <c r="B58" s="91"/>
      <c r="C58" s="91"/>
      <c r="D58" s="91"/>
      <c r="E58" s="91"/>
      <c r="F58" s="91"/>
      <c r="G58" s="91"/>
      <c r="H58" s="91"/>
      <c r="I58" s="91"/>
      <c r="J58" s="92"/>
    </row>
    <row r="59" spans="1:10" x14ac:dyDescent="0.25">
      <c r="A59" s="24"/>
      <c r="B59" s="24"/>
      <c r="C59" s="24"/>
      <c r="D59" s="24"/>
      <c r="E59" s="24"/>
      <c r="F59" s="24"/>
      <c r="G59" s="24"/>
      <c r="H59" s="24"/>
      <c r="I59" s="24"/>
      <c r="J59" s="24"/>
    </row>
    <row r="60" spans="1:10" x14ac:dyDescent="0.25">
      <c r="A60" s="93" t="s">
        <v>42</v>
      </c>
      <c r="B60" s="93"/>
      <c r="C60" s="93"/>
      <c r="D60" s="93"/>
      <c r="E60" s="93"/>
      <c r="F60" s="93"/>
      <c r="G60" s="93"/>
      <c r="H60" s="93"/>
      <c r="I60" s="93"/>
      <c r="J60" s="93"/>
    </row>
    <row r="61" spans="1:10" x14ac:dyDescent="0.25">
      <c r="G61" s="94"/>
      <c r="H61" s="94"/>
      <c r="I61" s="94"/>
      <c r="J61" s="94"/>
    </row>
    <row r="62" spans="1:10" x14ac:dyDescent="0.25">
      <c r="A62" s="25" t="s">
        <v>50</v>
      </c>
      <c r="B62" s="29">
        <f>+SUM(Tabla1324[Financiera
(D)])</f>
        <v>11220244942</v>
      </c>
      <c r="G62" s="76"/>
      <c r="H62" s="76"/>
      <c r="I62" s="76"/>
      <c r="J62" s="76"/>
    </row>
    <row r="63" spans="1:10" x14ac:dyDescent="0.25">
      <c r="A63" s="25" t="s">
        <v>51</v>
      </c>
      <c r="B63" s="29">
        <f>+SUM(Tabla1324[Financiera
(B)])</f>
        <v>12033194904.549999</v>
      </c>
      <c r="G63" s="76"/>
      <c r="H63" s="76"/>
      <c r="I63" s="76"/>
      <c r="J63" s="76"/>
    </row>
    <row r="64" spans="1:10" x14ac:dyDescent="0.25">
      <c r="A64" s="25" t="s">
        <v>52</v>
      </c>
      <c r="B64" s="29">
        <f>+SUM(Tabla1324[Financiera 
 (F)])</f>
        <v>12003922207.960001</v>
      </c>
    </row>
  </sheetData>
  <mergeCells count="65">
    <mergeCell ref="B10:J10"/>
    <mergeCell ref="B1:J1"/>
    <mergeCell ref="B2:C2"/>
    <mergeCell ref="D2:H2"/>
    <mergeCell ref="B3:C3"/>
    <mergeCell ref="D3:H3"/>
    <mergeCell ref="A4:J4"/>
    <mergeCell ref="A5:J5"/>
    <mergeCell ref="A6:J6"/>
    <mergeCell ref="A7:J7"/>
    <mergeCell ref="B8:J8"/>
    <mergeCell ref="B9:J9"/>
    <mergeCell ref="A22:J22"/>
    <mergeCell ref="B11:J11"/>
    <mergeCell ref="B12:J12"/>
    <mergeCell ref="A13:J13"/>
    <mergeCell ref="C14:J14"/>
    <mergeCell ref="C15:J15"/>
    <mergeCell ref="C16:J16"/>
    <mergeCell ref="A17:J17"/>
    <mergeCell ref="B18:J18"/>
    <mergeCell ref="B19:J19"/>
    <mergeCell ref="B20:J20"/>
    <mergeCell ref="B21:J21"/>
    <mergeCell ref="A34:J34"/>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G63:J63"/>
    <mergeCell ref="A35:J35"/>
    <mergeCell ref="A56:J56"/>
    <mergeCell ref="A57:J57"/>
    <mergeCell ref="A58:J58"/>
    <mergeCell ref="A60:J60"/>
    <mergeCell ref="G61:J61"/>
    <mergeCell ref="G62:J62"/>
    <mergeCell ref="B36:J36"/>
    <mergeCell ref="B37:J37"/>
    <mergeCell ref="B38:J38"/>
    <mergeCell ref="B39:J39"/>
    <mergeCell ref="B40:J40"/>
    <mergeCell ref="B41:J41"/>
    <mergeCell ref="B42:J42"/>
    <mergeCell ref="B43:J43"/>
    <mergeCell ref="B49:J49"/>
    <mergeCell ref="B51:J51"/>
    <mergeCell ref="B55:J55"/>
    <mergeCell ref="B44:J44"/>
    <mergeCell ref="B45:J45"/>
    <mergeCell ref="B46:J46"/>
    <mergeCell ref="B47:J47"/>
    <mergeCell ref="B48:J48"/>
    <mergeCell ref="B50:J50"/>
    <mergeCell ref="B54:J54"/>
  </mergeCells>
  <dataValidations count="16">
    <dataValidation allowBlank="1" sqref="A8" xr:uid="{00000000-0002-0000-0200-000000000000}"/>
    <dataValidation allowBlank="1" showInputMessage="1" prompt="Nombre del capítulo" sqref="B8:J10" xr:uid="{00000000-0002-0000-0200-000001000000}"/>
    <dataValidation allowBlank="1" showInputMessage="1" showErrorMessage="1" prompt="¿A quién va dirigido el programa?, ¿qué característica tiene esta población que requiere ser beneficiada?" sqref="B20:J20" xr:uid="{00000000-0002-0000-0200-000002000000}"/>
    <dataValidation allowBlank="1" showInputMessage="1" showErrorMessage="1" prompt="Nombre del producto" sqref="B36:B37" xr:uid="{00000000-0002-0000-0200-000003000000}"/>
    <dataValidation allowBlank="1" showInputMessage="1" showErrorMessage="1" prompt="¿En qué consiste el producto? su objetivo" sqref="C37:J37" xr:uid="{00000000-0002-0000-0200-000004000000}"/>
    <dataValidation allowBlank="1" showInputMessage="1" showErrorMessage="1" prompt="1. Describir lo plasmado en el presupuesto_x000a_2. Describir lo alcanzado en términos financieros y de producción " sqref="B38:J38" xr:uid="{00000000-0002-0000-0200-000005000000}"/>
    <dataValidation allowBlank="1" showInputMessage="1" showErrorMessage="1" prompt="Oportunidades de mejora identificadas" sqref="A58:J59" xr:uid="{00000000-0002-0000-0200-000006000000}"/>
    <dataValidation allowBlank="1" showInputMessage="1" showErrorMessage="1" prompt="Presupuesto del programa" sqref="A25:C25 F25" xr:uid="{00000000-0002-0000-0200-000007000000}"/>
    <dataValidation allowBlank="1" showInputMessage="1" showErrorMessage="1" prompt="¿En qué consiste el programa?" sqref="B19:J19" xr:uid="{00000000-0002-0000-0200-000008000000}"/>
    <dataValidation allowBlank="1" showInputMessage="1" showErrorMessage="1" prompt="Monto presupuestado para el producto" sqref="B62:B63 F28:F33 D28:D33" xr:uid="{00000000-0002-0000-0200-000009000000}"/>
    <dataValidation allowBlank="1" showInputMessage="1" showErrorMessage="1" prompt="Nombre de cada producto" sqref="A28:A33" xr:uid="{00000000-0002-0000-0200-00000A000000}"/>
    <dataValidation allowBlank="1" showInputMessage="1" showErrorMessage="1" prompt="Nombre del indicador" sqref="B28:B33" xr:uid="{00000000-0002-0000-0200-00000B000000}"/>
    <dataValidation allowBlank="1" showInputMessage="1" showErrorMessage="1" prompt="Meta anual del indicador" sqref="C28:C33 E28:E33" xr:uid="{00000000-0002-0000-0200-00000C000000}"/>
    <dataValidation allowBlank="1" showInputMessage="1" showErrorMessage="1" prompt="Meta alcanzada en el trimestre" sqref="G28:G33" xr:uid="{00000000-0002-0000-0200-00000D000000}"/>
    <dataValidation allowBlank="1" showInputMessage="1" showErrorMessage="1" prompt="Monto ejecutado en el trimestre" sqref="H28:H33" xr:uid="{00000000-0002-0000-0200-00000E000000}"/>
    <dataValidation allowBlank="1" showInputMessage="1" showErrorMessage="1" prompt="De existir desvío, explicar razones." sqref="B39:J55" xr:uid="{00000000-0002-0000-0200-00000F000000}"/>
  </dataValidations>
  <pageMargins left="0.7" right="0.7" top="0.75" bottom="0.75" header="0.3" footer="0.3"/>
  <pageSetup scale="62" orientation="portrait" r:id="rId1"/>
  <ignoredErrors>
    <ignoredError sqref="B62:B64 I29:J29 I31:J33 J30" unlockedFormula="1"/>
  </ignoredErrors>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59"/>
  <sheetViews>
    <sheetView view="pageBreakPreview" zoomScale="120" zoomScaleNormal="100" zoomScaleSheetLayoutView="120" workbookViewId="0">
      <selection activeCell="J3" sqref="J3"/>
    </sheetView>
  </sheetViews>
  <sheetFormatPr baseColWidth="10" defaultColWidth="11.42578125" defaultRowHeight="15" x14ac:dyDescent="0.25"/>
  <cols>
    <col min="1" max="1" width="23" style="8" customWidth="1"/>
    <col min="2" max="2" width="19.85546875" style="8" bestFit="1" customWidth="1"/>
    <col min="3" max="10" width="12.7109375" style="8" customWidth="1"/>
    <col min="11" max="11" width="18" style="8" customWidth="1"/>
  </cols>
  <sheetData>
    <row r="1" spans="1:11" ht="21.75" thickBot="1" x14ac:dyDescent="0.3">
      <c r="A1" s="19"/>
      <c r="B1" s="117" t="s">
        <v>208</v>
      </c>
      <c r="C1" s="118"/>
      <c r="D1" s="118"/>
      <c r="E1" s="118"/>
      <c r="F1" s="118"/>
      <c r="G1" s="118"/>
      <c r="H1" s="118"/>
      <c r="I1" s="118"/>
      <c r="J1" s="119"/>
      <c r="K1" s="1"/>
    </row>
    <row r="2" spans="1:11" ht="21.75" thickBot="1" x14ac:dyDescent="0.3">
      <c r="A2" s="20"/>
      <c r="B2" s="120" t="s">
        <v>0</v>
      </c>
      <c r="C2" s="121"/>
      <c r="D2" s="120" t="s">
        <v>1</v>
      </c>
      <c r="E2" s="121"/>
      <c r="F2" s="121"/>
      <c r="G2" s="121"/>
      <c r="H2" s="122"/>
      <c r="I2" s="2" t="s">
        <v>2</v>
      </c>
      <c r="J2" s="3" t="s">
        <v>3</v>
      </c>
      <c r="K2" s="1"/>
    </row>
    <row r="3" spans="1:11" ht="21.75" thickBot="1" x14ac:dyDescent="0.3">
      <c r="A3" s="21"/>
      <c r="B3" s="123"/>
      <c r="C3" s="124"/>
      <c r="D3" s="123"/>
      <c r="E3" s="124"/>
      <c r="F3" s="124"/>
      <c r="G3" s="124"/>
      <c r="H3" s="125"/>
      <c r="I3" s="4"/>
      <c r="J3" s="5">
        <v>0</v>
      </c>
      <c r="K3" s="1"/>
    </row>
    <row r="4" spans="1:11" x14ac:dyDescent="0.25">
      <c r="A4" s="126"/>
      <c r="B4" s="127"/>
      <c r="C4" s="127"/>
      <c r="D4" s="128"/>
      <c r="E4" s="128"/>
      <c r="F4" s="128"/>
      <c r="G4" s="128"/>
      <c r="H4" s="128"/>
      <c r="I4" s="127"/>
      <c r="J4" s="129"/>
      <c r="K4" s="1"/>
    </row>
    <row r="5" spans="1:11" ht="3" customHeight="1" x14ac:dyDescent="0.25">
      <c r="A5" s="130"/>
      <c r="B5" s="131"/>
      <c r="C5" s="131"/>
      <c r="D5" s="131"/>
      <c r="E5" s="131"/>
      <c r="F5" s="131"/>
      <c r="G5" s="131"/>
      <c r="H5" s="131"/>
      <c r="I5" s="131"/>
      <c r="J5" s="132"/>
      <c r="K5" s="1"/>
    </row>
    <row r="6" spans="1:11" ht="15.75" x14ac:dyDescent="0.25">
      <c r="A6" s="84" t="s">
        <v>196</v>
      </c>
      <c r="B6" s="85"/>
      <c r="C6" s="85"/>
      <c r="D6" s="85"/>
      <c r="E6" s="85"/>
      <c r="F6" s="85"/>
      <c r="G6" s="85"/>
      <c r="H6" s="85"/>
      <c r="I6" s="85"/>
      <c r="J6" s="86"/>
      <c r="K6" s="1"/>
    </row>
    <row r="7" spans="1:11" ht="15.75" x14ac:dyDescent="0.25">
      <c r="A7" s="77" t="s">
        <v>4</v>
      </c>
      <c r="B7" s="78"/>
      <c r="C7" s="78"/>
      <c r="D7" s="78"/>
      <c r="E7" s="78"/>
      <c r="F7" s="78"/>
      <c r="G7" s="78"/>
      <c r="H7" s="78"/>
      <c r="I7" s="78"/>
      <c r="J7" s="79"/>
      <c r="K7" s="1"/>
    </row>
    <row r="8" spans="1:11" x14ac:dyDescent="0.25">
      <c r="A8" s="6" t="s">
        <v>5</v>
      </c>
      <c r="B8" s="114" t="s">
        <v>53</v>
      </c>
      <c r="C8" s="115"/>
      <c r="D8" s="115"/>
      <c r="E8" s="115"/>
      <c r="F8" s="115"/>
      <c r="G8" s="115"/>
      <c r="H8" s="115"/>
      <c r="I8" s="115"/>
      <c r="J8" s="116"/>
      <c r="K8" s="1"/>
    </row>
    <row r="9" spans="1:11" x14ac:dyDescent="0.25">
      <c r="A9" s="22" t="s">
        <v>35</v>
      </c>
      <c r="B9" s="114" t="s">
        <v>59</v>
      </c>
      <c r="C9" s="115"/>
      <c r="D9" s="115"/>
      <c r="E9" s="115"/>
      <c r="F9" s="115"/>
      <c r="G9" s="115"/>
      <c r="H9" s="115"/>
      <c r="I9" s="115"/>
      <c r="J9" s="116"/>
      <c r="K9" s="1"/>
    </row>
    <row r="10" spans="1:11" x14ac:dyDescent="0.25">
      <c r="A10" s="22" t="s">
        <v>36</v>
      </c>
      <c r="B10" s="114" t="s">
        <v>54</v>
      </c>
      <c r="C10" s="115"/>
      <c r="D10" s="115"/>
      <c r="E10" s="115"/>
      <c r="F10" s="115"/>
      <c r="G10" s="115"/>
      <c r="H10" s="115"/>
      <c r="I10" s="115"/>
      <c r="J10" s="116"/>
      <c r="K10" s="1"/>
    </row>
    <row r="11" spans="1:11" ht="52.5" customHeight="1" x14ac:dyDescent="0.25">
      <c r="A11" s="6" t="s">
        <v>6</v>
      </c>
      <c r="B11" s="110" t="s">
        <v>55</v>
      </c>
      <c r="C11" s="111"/>
      <c r="D11" s="111"/>
      <c r="E11" s="111"/>
      <c r="F11" s="111"/>
      <c r="G11" s="111"/>
      <c r="H11" s="111"/>
      <c r="I11" s="111"/>
      <c r="J11" s="112"/>
    </row>
    <row r="12" spans="1:11" ht="42.75" customHeight="1" x14ac:dyDescent="0.25">
      <c r="A12" s="6" t="s">
        <v>7</v>
      </c>
      <c r="B12" s="110" t="s">
        <v>56</v>
      </c>
      <c r="C12" s="111"/>
      <c r="D12" s="111"/>
      <c r="E12" s="111"/>
      <c r="F12" s="111"/>
      <c r="G12" s="111"/>
      <c r="H12" s="111"/>
      <c r="I12" s="111"/>
      <c r="J12" s="112"/>
    </row>
    <row r="13" spans="1:11" ht="15.75" x14ac:dyDescent="0.25">
      <c r="A13" s="84" t="s">
        <v>8</v>
      </c>
      <c r="B13" s="85"/>
      <c r="C13" s="85"/>
      <c r="D13" s="85"/>
      <c r="E13" s="85"/>
      <c r="F13" s="85"/>
      <c r="G13" s="85"/>
      <c r="H13" s="85"/>
      <c r="I13" s="85"/>
      <c r="J13" s="86"/>
    </row>
    <row r="14" spans="1:11" x14ac:dyDescent="0.25">
      <c r="A14" s="6" t="s">
        <v>9</v>
      </c>
      <c r="B14" s="23">
        <v>2</v>
      </c>
      <c r="C14" s="113" t="s">
        <v>57</v>
      </c>
      <c r="D14" s="113"/>
      <c r="E14" s="113"/>
      <c r="F14" s="113"/>
      <c r="G14" s="113"/>
      <c r="H14" s="113"/>
      <c r="I14" s="113"/>
      <c r="J14" s="113"/>
    </row>
    <row r="15" spans="1:11" x14ac:dyDescent="0.25">
      <c r="A15" s="6" t="s">
        <v>10</v>
      </c>
      <c r="B15" s="9">
        <v>2.1</v>
      </c>
      <c r="C15" s="113" t="s">
        <v>58</v>
      </c>
      <c r="D15" s="113"/>
      <c r="E15" s="113"/>
      <c r="F15" s="113"/>
      <c r="G15" s="113"/>
      <c r="H15" s="113"/>
      <c r="I15" s="113"/>
      <c r="J15" s="113"/>
    </row>
    <row r="16" spans="1:11" ht="41.25" customHeight="1" x14ac:dyDescent="0.25">
      <c r="A16" s="6" t="s">
        <v>11</v>
      </c>
      <c r="B16" s="10" t="s">
        <v>60</v>
      </c>
      <c r="C16" s="113" t="s">
        <v>149</v>
      </c>
      <c r="D16" s="113"/>
      <c r="E16" s="113"/>
      <c r="F16" s="113"/>
      <c r="G16" s="113"/>
      <c r="H16" s="113"/>
      <c r="I16" s="113"/>
      <c r="J16" s="113"/>
    </row>
    <row r="17" spans="1:11" ht="15.75" x14ac:dyDescent="0.25">
      <c r="A17" s="84" t="s">
        <v>12</v>
      </c>
      <c r="B17" s="85"/>
      <c r="C17" s="85"/>
      <c r="D17" s="85"/>
      <c r="E17" s="85"/>
      <c r="F17" s="85"/>
      <c r="G17" s="85"/>
      <c r="H17" s="85"/>
      <c r="I17" s="85"/>
      <c r="J17" s="86"/>
    </row>
    <row r="18" spans="1:11" x14ac:dyDescent="0.25">
      <c r="A18" s="6" t="s">
        <v>13</v>
      </c>
      <c r="B18" s="80" t="s">
        <v>78</v>
      </c>
      <c r="C18" s="80"/>
      <c r="D18" s="80"/>
      <c r="E18" s="80"/>
      <c r="F18" s="80"/>
      <c r="G18" s="80"/>
      <c r="H18" s="80"/>
      <c r="I18" s="80"/>
      <c r="J18" s="81"/>
    </row>
    <row r="19" spans="1:11" ht="105.75" customHeight="1" x14ac:dyDescent="0.25">
      <c r="A19" s="11" t="s">
        <v>14</v>
      </c>
      <c r="B19" s="82" t="s">
        <v>198</v>
      </c>
      <c r="C19" s="82"/>
      <c r="D19" s="82"/>
      <c r="E19" s="82"/>
      <c r="F19" s="82"/>
      <c r="G19" s="82"/>
      <c r="H19" s="82"/>
      <c r="I19" s="82"/>
      <c r="J19" s="83"/>
    </row>
    <row r="20" spans="1:11" x14ac:dyDescent="0.25">
      <c r="A20" s="11" t="s">
        <v>15</v>
      </c>
      <c r="B20" s="82" t="s">
        <v>79</v>
      </c>
      <c r="C20" s="82"/>
      <c r="D20" s="82"/>
      <c r="E20" s="82"/>
      <c r="F20" s="82"/>
      <c r="G20" s="82"/>
      <c r="H20" s="82"/>
      <c r="I20" s="82"/>
      <c r="J20" s="83"/>
    </row>
    <row r="21" spans="1:11" x14ac:dyDescent="0.25">
      <c r="A21" s="11" t="s">
        <v>37</v>
      </c>
      <c r="B21" s="82" t="s">
        <v>82</v>
      </c>
      <c r="C21" s="82"/>
      <c r="D21" s="82"/>
      <c r="E21" s="82"/>
      <c r="F21" s="82"/>
      <c r="G21" s="82"/>
      <c r="H21" s="82"/>
      <c r="I21" s="82"/>
      <c r="J21" s="83"/>
      <c r="K21" s="1"/>
    </row>
    <row r="22" spans="1:11" ht="15.75" x14ac:dyDescent="0.25">
      <c r="A22" s="84" t="s">
        <v>16</v>
      </c>
      <c r="B22" s="85"/>
      <c r="C22" s="85"/>
      <c r="D22" s="85"/>
      <c r="E22" s="85"/>
      <c r="F22" s="85"/>
      <c r="G22" s="85"/>
      <c r="H22" s="85"/>
      <c r="I22" s="85"/>
      <c r="J22" s="86"/>
    </row>
    <row r="23" spans="1:11" ht="15.75" x14ac:dyDescent="0.25">
      <c r="A23" s="77" t="s">
        <v>17</v>
      </c>
      <c r="B23" s="78"/>
      <c r="C23" s="78"/>
      <c r="D23" s="78"/>
      <c r="E23" s="78"/>
      <c r="F23" s="78"/>
      <c r="G23" s="78"/>
      <c r="H23" s="78"/>
      <c r="I23" s="78"/>
      <c r="J23" s="79"/>
      <c r="K23" s="1"/>
    </row>
    <row r="24" spans="1:11" ht="15" customHeight="1" x14ac:dyDescent="0.25">
      <c r="A24" s="95" t="s">
        <v>18</v>
      </c>
      <c r="B24" s="96"/>
      <c r="C24" s="97" t="s">
        <v>19</v>
      </c>
      <c r="D24" s="98"/>
      <c r="E24" s="98"/>
      <c r="F24" s="98" t="s">
        <v>20</v>
      </c>
      <c r="G24" s="98"/>
      <c r="H24" s="96"/>
      <c r="I24" s="97" t="s">
        <v>21</v>
      </c>
      <c r="J24" s="99"/>
    </row>
    <row r="25" spans="1:11" x14ac:dyDescent="0.25">
      <c r="A25" s="100">
        <v>6798840315</v>
      </c>
      <c r="B25" s="101"/>
      <c r="C25" s="102">
        <v>6371169671.4300003</v>
      </c>
      <c r="D25" s="103"/>
      <c r="E25" s="104"/>
      <c r="F25" s="102">
        <v>6168333759.5299997</v>
      </c>
      <c r="G25" s="103"/>
      <c r="H25" s="104"/>
      <c r="I25" s="105">
        <f>+F25/A25</f>
        <v>0.90726263211698921</v>
      </c>
      <c r="J25" s="106"/>
    </row>
    <row r="26" spans="1:11" ht="15.75" x14ac:dyDescent="0.25">
      <c r="A26" s="77" t="s">
        <v>22</v>
      </c>
      <c r="B26" s="78"/>
      <c r="C26" s="78"/>
      <c r="D26" s="78"/>
      <c r="E26" s="78"/>
      <c r="F26" s="78"/>
      <c r="G26" s="78"/>
      <c r="H26" s="78"/>
      <c r="I26" s="78"/>
      <c r="J26" s="79"/>
      <c r="K26" s="1"/>
    </row>
    <row r="27" spans="1:11" x14ac:dyDescent="0.25">
      <c r="A27" s="7"/>
      <c r="B27"/>
      <c r="C27" s="107" t="s">
        <v>23</v>
      </c>
      <c r="D27" s="108"/>
      <c r="E27" s="107" t="s">
        <v>43</v>
      </c>
      <c r="F27" s="108"/>
      <c r="G27" s="107" t="s">
        <v>38</v>
      </c>
      <c r="H27" s="107"/>
      <c r="I27" s="107" t="s">
        <v>24</v>
      </c>
      <c r="J27" s="109"/>
    </row>
    <row r="28" spans="1:11" ht="38.25" x14ac:dyDescent="0.25">
      <c r="A28" s="39" t="s">
        <v>25</v>
      </c>
      <c r="B28" s="40" t="s">
        <v>26</v>
      </c>
      <c r="C28" s="40" t="s">
        <v>39</v>
      </c>
      <c r="D28" s="40" t="s">
        <v>40</v>
      </c>
      <c r="E28" s="40" t="s">
        <v>44</v>
      </c>
      <c r="F28" s="40" t="s">
        <v>45</v>
      </c>
      <c r="G28" s="40" t="s">
        <v>46</v>
      </c>
      <c r="H28" s="40" t="s">
        <v>47</v>
      </c>
      <c r="I28" s="40" t="s">
        <v>48</v>
      </c>
      <c r="J28" s="41" t="s">
        <v>49</v>
      </c>
      <c r="K28" s="60" t="s">
        <v>163</v>
      </c>
    </row>
    <row r="29" spans="1:11" ht="48" x14ac:dyDescent="0.25">
      <c r="A29" s="62" t="s">
        <v>90</v>
      </c>
      <c r="B29" s="42" t="s">
        <v>128</v>
      </c>
      <c r="C29" s="43">
        <v>92780</v>
      </c>
      <c r="D29" s="71">
        <v>1678645187.9100001</v>
      </c>
      <c r="E29" s="43">
        <v>92780</v>
      </c>
      <c r="F29" s="71">
        <v>1619064763</v>
      </c>
      <c r="G29" s="43">
        <v>68871</v>
      </c>
      <c r="H29" s="44">
        <v>1677016420.9200001</v>
      </c>
      <c r="I29" s="45">
        <f>IF(G29&gt;0,G29/C29,0)</f>
        <v>0.74230437594309118</v>
      </c>
      <c r="J29" s="46">
        <f>IF(H29&gt;0,H29/D29,0)</f>
        <v>0.99902971336543855</v>
      </c>
      <c r="K29" s="61"/>
    </row>
    <row r="30" spans="1:11" ht="48" x14ac:dyDescent="0.25">
      <c r="A30" s="62" t="s">
        <v>91</v>
      </c>
      <c r="B30" s="54" t="s">
        <v>129</v>
      </c>
      <c r="C30" s="43">
        <v>165000</v>
      </c>
      <c r="D30" s="71">
        <v>2670621729.6700001</v>
      </c>
      <c r="E30" s="43">
        <v>165000</v>
      </c>
      <c r="F30" s="71">
        <v>2389966310</v>
      </c>
      <c r="G30" s="43">
        <f>(117091+115534+117592+115905)/4</f>
        <v>116530.5</v>
      </c>
      <c r="H30" s="44">
        <v>2652597506.8000002</v>
      </c>
      <c r="I30" s="45">
        <f t="shared" ref="I30:I32" si="0">IF(G30&gt;0,G30/C30,0)</f>
        <v>0.70624545454545451</v>
      </c>
      <c r="J30" s="46">
        <f t="shared" ref="J30:J32" si="1">IF(H30&gt;0,H30/D30,0)</f>
        <v>0.99325092630313205</v>
      </c>
      <c r="K30" s="61"/>
    </row>
    <row r="31" spans="1:11" ht="48" x14ac:dyDescent="0.25">
      <c r="A31" s="62" t="s">
        <v>92</v>
      </c>
      <c r="B31" s="54" t="s">
        <v>130</v>
      </c>
      <c r="C31" s="43">
        <v>23000</v>
      </c>
      <c r="D31" s="71">
        <v>418333949.91000003</v>
      </c>
      <c r="E31" s="43" t="s">
        <v>161</v>
      </c>
      <c r="F31" s="71">
        <v>442743299</v>
      </c>
      <c r="G31" s="43">
        <v>21459</v>
      </c>
      <c r="H31" s="44">
        <v>413285110.39999998</v>
      </c>
      <c r="I31" s="45">
        <f t="shared" si="0"/>
        <v>0.93300000000000005</v>
      </c>
      <c r="J31" s="46">
        <f t="shared" si="1"/>
        <v>0.98793107872051444</v>
      </c>
      <c r="K31" s="61"/>
    </row>
    <row r="32" spans="1:11" ht="48" x14ac:dyDescent="0.25">
      <c r="A32" s="62" t="s">
        <v>89</v>
      </c>
      <c r="B32" s="54" t="s">
        <v>127</v>
      </c>
      <c r="C32" s="43">
        <f>10750+10750+10750</f>
        <v>32250</v>
      </c>
      <c r="D32" s="71">
        <v>1504691300.3099999</v>
      </c>
      <c r="E32" s="43">
        <f>10750+10750+10750</f>
        <v>32250</v>
      </c>
      <c r="F32" s="71">
        <v>1517518960</v>
      </c>
      <c r="G32" s="43">
        <v>1199</v>
      </c>
      <c r="H32" s="44">
        <v>1330780469.9000001</v>
      </c>
      <c r="I32" s="45">
        <f t="shared" si="0"/>
        <v>3.7178294573643411E-2</v>
      </c>
      <c r="J32" s="46">
        <f t="shared" si="1"/>
        <v>0.88442092383057547</v>
      </c>
      <c r="K32" s="63"/>
    </row>
    <row r="33" spans="1:12" ht="15.75" x14ac:dyDescent="0.25">
      <c r="A33" s="84" t="s">
        <v>27</v>
      </c>
      <c r="B33" s="85"/>
      <c r="C33" s="85"/>
      <c r="D33" s="85"/>
      <c r="E33" s="85"/>
      <c r="F33" s="85"/>
      <c r="G33" s="85"/>
      <c r="H33" s="85"/>
      <c r="I33" s="85"/>
      <c r="J33" s="86"/>
    </row>
    <row r="34" spans="1:12" ht="15.75" x14ac:dyDescent="0.25">
      <c r="A34" s="77" t="s">
        <v>28</v>
      </c>
      <c r="B34" s="78"/>
      <c r="C34" s="78"/>
      <c r="D34" s="78"/>
      <c r="E34" s="78"/>
      <c r="F34" s="78"/>
      <c r="G34" s="78"/>
      <c r="H34" s="78"/>
      <c r="I34" s="78"/>
      <c r="J34" s="79"/>
      <c r="L34" s="56"/>
    </row>
    <row r="35" spans="1:12" x14ac:dyDescent="0.25">
      <c r="A35" s="18" t="s">
        <v>29</v>
      </c>
      <c r="B35" s="135" t="s">
        <v>131</v>
      </c>
      <c r="C35" s="135"/>
      <c r="D35" s="135"/>
      <c r="E35" s="135"/>
      <c r="F35" s="135"/>
      <c r="G35" s="135"/>
      <c r="H35" s="135"/>
      <c r="I35" s="135"/>
      <c r="J35" s="136"/>
    </row>
    <row r="36" spans="1:12" ht="30" x14ac:dyDescent="0.25">
      <c r="A36" s="18" t="s">
        <v>30</v>
      </c>
      <c r="B36" s="135" t="s">
        <v>90</v>
      </c>
      <c r="C36" s="135"/>
      <c r="D36" s="135"/>
      <c r="E36" s="135"/>
      <c r="F36" s="135"/>
      <c r="G36" s="135"/>
      <c r="H36" s="135"/>
      <c r="I36" s="135"/>
      <c r="J36" s="136"/>
    </row>
    <row r="37" spans="1:12" ht="33" customHeight="1" x14ac:dyDescent="0.25">
      <c r="A37" s="18" t="s">
        <v>31</v>
      </c>
      <c r="B37" s="82" t="s">
        <v>184</v>
      </c>
      <c r="C37" s="82"/>
      <c r="D37" s="82"/>
      <c r="E37" s="82"/>
      <c r="F37" s="82"/>
      <c r="G37" s="82"/>
      <c r="H37" s="82"/>
      <c r="I37" s="82"/>
      <c r="J37" s="83"/>
      <c r="K37" s="1"/>
    </row>
    <row r="38" spans="1:12" ht="48" customHeight="1" x14ac:dyDescent="0.25">
      <c r="A38" s="18" t="s">
        <v>32</v>
      </c>
      <c r="B38" s="82" t="s">
        <v>201</v>
      </c>
      <c r="C38" s="82"/>
      <c r="D38" s="82"/>
      <c r="E38" s="82"/>
      <c r="F38" s="82"/>
      <c r="G38" s="82"/>
      <c r="H38" s="82"/>
      <c r="I38" s="82"/>
      <c r="J38" s="83"/>
    </row>
    <row r="39" spans="1:12" ht="27.75" customHeight="1" x14ac:dyDescent="0.25">
      <c r="A39" s="18" t="s">
        <v>29</v>
      </c>
      <c r="B39" s="137" t="s">
        <v>132</v>
      </c>
      <c r="C39" s="137"/>
      <c r="D39" s="137"/>
      <c r="E39" s="137"/>
      <c r="F39" s="137"/>
      <c r="G39" s="137"/>
      <c r="H39" s="137"/>
      <c r="I39" s="137"/>
      <c r="J39" s="138"/>
    </row>
    <row r="40" spans="1:12" ht="27.75" customHeight="1" x14ac:dyDescent="0.25">
      <c r="A40" s="18" t="s">
        <v>30</v>
      </c>
      <c r="B40" s="137" t="s">
        <v>91</v>
      </c>
      <c r="C40" s="137"/>
      <c r="D40" s="137"/>
      <c r="E40" s="137"/>
      <c r="F40" s="137"/>
      <c r="G40" s="137"/>
      <c r="H40" s="137"/>
      <c r="I40" s="137"/>
      <c r="J40" s="138"/>
    </row>
    <row r="41" spans="1:12" ht="36.75" customHeight="1" x14ac:dyDescent="0.25">
      <c r="A41" s="18" t="s">
        <v>31</v>
      </c>
      <c r="B41" s="82" t="s">
        <v>195</v>
      </c>
      <c r="C41" s="82"/>
      <c r="D41" s="82"/>
      <c r="E41" s="82"/>
      <c r="F41" s="82"/>
      <c r="G41" s="82"/>
      <c r="H41" s="82"/>
      <c r="I41" s="82"/>
      <c r="J41" s="83"/>
    </row>
    <row r="42" spans="1:12" ht="42.75" customHeight="1" x14ac:dyDescent="0.25">
      <c r="A42" s="18" t="s">
        <v>32</v>
      </c>
      <c r="B42" s="82" t="s">
        <v>202</v>
      </c>
      <c r="C42" s="82"/>
      <c r="D42" s="82"/>
      <c r="E42" s="82"/>
      <c r="F42" s="82"/>
      <c r="G42" s="82"/>
      <c r="H42" s="82"/>
      <c r="I42" s="82"/>
      <c r="J42" s="83"/>
    </row>
    <row r="43" spans="1:12" x14ac:dyDescent="0.25">
      <c r="A43" s="18" t="s">
        <v>29</v>
      </c>
      <c r="B43" s="82" t="s">
        <v>133</v>
      </c>
      <c r="C43" s="82"/>
      <c r="D43" s="82"/>
      <c r="E43" s="82"/>
      <c r="F43" s="82"/>
      <c r="G43" s="82"/>
      <c r="H43" s="82"/>
      <c r="I43" s="82"/>
      <c r="J43" s="83"/>
    </row>
    <row r="44" spans="1:12" ht="27.75" customHeight="1" x14ac:dyDescent="0.25">
      <c r="A44" s="18" t="s">
        <v>30</v>
      </c>
      <c r="B44" s="82" t="s">
        <v>92</v>
      </c>
      <c r="C44" s="82"/>
      <c r="D44" s="82"/>
      <c r="E44" s="82"/>
      <c r="F44" s="82"/>
      <c r="G44" s="82"/>
      <c r="H44" s="82"/>
      <c r="I44" s="82"/>
      <c r="J44" s="83"/>
    </row>
    <row r="45" spans="1:12" ht="41.25" customHeight="1" x14ac:dyDescent="0.25">
      <c r="A45" s="18" t="s">
        <v>31</v>
      </c>
      <c r="B45" s="82" t="s">
        <v>170</v>
      </c>
      <c r="C45" s="82"/>
      <c r="D45" s="82"/>
      <c r="E45" s="82"/>
      <c r="F45" s="82"/>
      <c r="G45" s="82"/>
      <c r="H45" s="82"/>
      <c r="I45" s="82"/>
      <c r="J45" s="83"/>
    </row>
    <row r="46" spans="1:12" ht="91.5" customHeight="1" x14ac:dyDescent="0.25">
      <c r="A46" s="18" t="s">
        <v>32</v>
      </c>
      <c r="B46" s="82" t="s">
        <v>165</v>
      </c>
      <c r="C46" s="82"/>
      <c r="D46" s="82"/>
      <c r="E46" s="82"/>
      <c r="F46" s="82"/>
      <c r="G46" s="82"/>
      <c r="H46" s="82"/>
      <c r="I46" s="82"/>
      <c r="J46" s="83"/>
    </row>
    <row r="47" spans="1:12" x14ac:dyDescent="0.25">
      <c r="A47" s="18" t="s">
        <v>29</v>
      </c>
      <c r="B47" s="82" t="s">
        <v>134</v>
      </c>
      <c r="C47" s="82"/>
      <c r="D47" s="82"/>
      <c r="E47" s="82"/>
      <c r="F47" s="82"/>
      <c r="G47" s="82"/>
      <c r="H47" s="82"/>
      <c r="I47" s="82"/>
      <c r="J47" s="83"/>
    </row>
    <row r="48" spans="1:12" ht="30" x14ac:dyDescent="0.25">
      <c r="A48" s="18" t="s">
        <v>30</v>
      </c>
      <c r="B48" s="82" t="s">
        <v>89</v>
      </c>
      <c r="C48" s="82"/>
      <c r="D48" s="82"/>
      <c r="E48" s="82"/>
      <c r="F48" s="82"/>
      <c r="G48" s="82"/>
      <c r="H48" s="82"/>
      <c r="I48" s="82"/>
      <c r="J48" s="83"/>
    </row>
    <row r="49" spans="1:10" ht="44.25" customHeight="1" x14ac:dyDescent="0.25">
      <c r="A49" s="18" t="s">
        <v>31</v>
      </c>
      <c r="B49" s="82" t="s">
        <v>171</v>
      </c>
      <c r="C49" s="82"/>
      <c r="D49" s="82"/>
      <c r="E49" s="82"/>
      <c r="F49" s="82"/>
      <c r="G49" s="82"/>
      <c r="H49" s="82"/>
      <c r="I49" s="82"/>
      <c r="J49" s="83"/>
    </row>
    <row r="50" spans="1:10" ht="110.25" customHeight="1" x14ac:dyDescent="0.25">
      <c r="A50" s="18" t="s">
        <v>32</v>
      </c>
      <c r="B50" s="82" t="s">
        <v>203</v>
      </c>
      <c r="C50" s="82"/>
      <c r="D50" s="82"/>
      <c r="E50" s="82"/>
      <c r="F50" s="82"/>
      <c r="G50" s="82"/>
      <c r="H50" s="82"/>
      <c r="I50" s="82"/>
      <c r="J50" s="83"/>
    </row>
    <row r="51" spans="1:10" ht="27.75" customHeight="1" x14ac:dyDescent="0.25">
      <c r="A51" s="84" t="s">
        <v>33</v>
      </c>
      <c r="B51" s="85"/>
      <c r="C51" s="85"/>
      <c r="D51" s="85"/>
      <c r="E51" s="85"/>
      <c r="F51" s="85"/>
      <c r="G51" s="85"/>
      <c r="H51" s="85"/>
      <c r="I51" s="85"/>
      <c r="J51" s="86"/>
    </row>
    <row r="52" spans="1:10" ht="30.75" customHeight="1" x14ac:dyDescent="0.25">
      <c r="A52" s="87" t="s">
        <v>34</v>
      </c>
      <c r="B52" s="88"/>
      <c r="C52" s="88"/>
      <c r="D52" s="88"/>
      <c r="E52" s="88"/>
      <c r="F52" s="88"/>
      <c r="G52" s="88"/>
      <c r="H52" s="88"/>
      <c r="I52" s="88"/>
      <c r="J52" s="89"/>
    </row>
    <row r="53" spans="1:10" x14ac:dyDescent="0.25">
      <c r="A53" s="90" t="s">
        <v>41</v>
      </c>
      <c r="B53" s="91"/>
      <c r="C53" s="91"/>
      <c r="D53" s="91"/>
      <c r="E53" s="91"/>
      <c r="F53" s="91"/>
      <c r="G53" s="91"/>
      <c r="H53" s="91"/>
      <c r="I53" s="91"/>
      <c r="J53" s="92"/>
    </row>
    <row r="54" spans="1:10" x14ac:dyDescent="0.25">
      <c r="A54" s="24"/>
      <c r="B54" s="24"/>
      <c r="C54" s="24"/>
      <c r="D54" s="24"/>
      <c r="E54" s="24"/>
      <c r="F54" s="24"/>
      <c r="G54" s="24"/>
      <c r="H54" s="24"/>
      <c r="I54" s="24"/>
      <c r="J54" s="24"/>
    </row>
    <row r="55" spans="1:10" x14ac:dyDescent="0.25">
      <c r="A55" s="93" t="s">
        <v>42</v>
      </c>
      <c r="B55" s="93"/>
      <c r="C55" s="93"/>
      <c r="D55" s="93"/>
      <c r="E55" s="93"/>
      <c r="F55" s="93"/>
      <c r="G55" s="93"/>
      <c r="H55" s="93"/>
      <c r="I55" s="93"/>
      <c r="J55" s="93"/>
    </row>
    <row r="56" spans="1:10" x14ac:dyDescent="0.25">
      <c r="G56" s="94"/>
      <c r="H56" s="94"/>
      <c r="I56" s="94"/>
      <c r="J56" s="94"/>
    </row>
    <row r="57" spans="1:10" x14ac:dyDescent="0.25">
      <c r="A57" s="25" t="s">
        <v>50</v>
      </c>
      <c r="B57" s="29">
        <f>+SUM(Tabla13245[Financiera
(D)])</f>
        <v>5969293332</v>
      </c>
      <c r="G57" s="76"/>
      <c r="H57" s="76"/>
      <c r="I57" s="76"/>
      <c r="J57" s="76"/>
    </row>
    <row r="58" spans="1:10" x14ac:dyDescent="0.25">
      <c r="A58" s="25" t="s">
        <v>51</v>
      </c>
      <c r="B58" s="29">
        <f>+SUM(Tabla13245[Financiera
(B)])</f>
        <v>6272292167.7999992</v>
      </c>
      <c r="G58" s="76"/>
      <c r="H58" s="76"/>
      <c r="I58" s="76"/>
      <c r="J58" s="76"/>
    </row>
    <row r="59" spans="1:10" x14ac:dyDescent="0.25">
      <c r="A59" s="25" t="s">
        <v>52</v>
      </c>
      <c r="B59" s="29">
        <f>+SUM(Tabla13245[Financiera 
 (F)])</f>
        <v>6073679508.0200005</v>
      </c>
    </row>
  </sheetData>
  <mergeCells count="63">
    <mergeCell ref="B10:J10"/>
    <mergeCell ref="B1:J1"/>
    <mergeCell ref="B2:C2"/>
    <mergeCell ref="D2:H2"/>
    <mergeCell ref="B3:C3"/>
    <mergeCell ref="D3:H3"/>
    <mergeCell ref="A4:J4"/>
    <mergeCell ref="A5:J5"/>
    <mergeCell ref="A6:J6"/>
    <mergeCell ref="A7:J7"/>
    <mergeCell ref="B8:J8"/>
    <mergeCell ref="B9:J9"/>
    <mergeCell ref="A22:J22"/>
    <mergeCell ref="B11:J11"/>
    <mergeCell ref="B12:J12"/>
    <mergeCell ref="A13:J13"/>
    <mergeCell ref="C14:J14"/>
    <mergeCell ref="C15:J15"/>
    <mergeCell ref="C16:J16"/>
    <mergeCell ref="A17:J17"/>
    <mergeCell ref="B18:J18"/>
    <mergeCell ref="B19:J19"/>
    <mergeCell ref="B20:J20"/>
    <mergeCell ref="B21:J21"/>
    <mergeCell ref="A33:J33"/>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G58:J58"/>
    <mergeCell ref="A34:J34"/>
    <mergeCell ref="A51:J51"/>
    <mergeCell ref="A52:J52"/>
    <mergeCell ref="A53:J53"/>
    <mergeCell ref="A55:J55"/>
    <mergeCell ref="G56:J56"/>
    <mergeCell ref="G57:J57"/>
    <mergeCell ref="B35:J35"/>
    <mergeCell ref="B36:J36"/>
    <mergeCell ref="B38:J38"/>
    <mergeCell ref="B39:J39"/>
    <mergeCell ref="B40:J40"/>
    <mergeCell ref="B37:J37"/>
    <mergeCell ref="B42:J42"/>
    <mergeCell ref="B48:J48"/>
    <mergeCell ref="B41:J41"/>
    <mergeCell ref="B47:J47"/>
    <mergeCell ref="B45:J45"/>
    <mergeCell ref="B50:J50"/>
    <mergeCell ref="B49:J49"/>
    <mergeCell ref="B43:J43"/>
    <mergeCell ref="B44:J44"/>
    <mergeCell ref="B46:J46"/>
  </mergeCells>
  <dataValidations xWindow="913" yWindow="419" count="15">
    <dataValidation allowBlank="1" showInputMessage="1" showErrorMessage="1" prompt="Monto presupuestado para el producto" sqref="B57:B58 F28:F32 D28:D32" xr:uid="{00000000-0002-0000-0300-000000000000}"/>
    <dataValidation allowBlank="1" showInputMessage="1" showErrorMessage="1" prompt="¿En qué consiste el programa?" sqref="B19:J19" xr:uid="{00000000-0002-0000-0300-000001000000}"/>
    <dataValidation allowBlank="1" showInputMessage="1" showErrorMessage="1" prompt="Presupuesto del programa" sqref="A25:C25 F25" xr:uid="{00000000-0002-0000-0300-000002000000}"/>
    <dataValidation allowBlank="1" showInputMessage="1" showErrorMessage="1" prompt="Oportunidades de mejora identificadas" sqref="A53:J54" xr:uid="{00000000-0002-0000-0300-000003000000}"/>
    <dataValidation allowBlank="1" showInputMessage="1" showErrorMessage="1" prompt="De existir desvío, explicar razones." sqref="C47:J50 B46:B50 B37:J37 C38:J40 B39:B40 B41:J44" xr:uid="{00000000-0002-0000-0300-000004000000}"/>
    <dataValidation allowBlank="1" showInputMessage="1" showErrorMessage="1" prompt="¿En qué consiste el producto? su objetivo" sqref="C36:J36" xr:uid="{00000000-0002-0000-0300-000005000000}"/>
    <dataValidation allowBlank="1" showInputMessage="1" showErrorMessage="1" prompt="Nombre del producto" sqref="B35:B36" xr:uid="{00000000-0002-0000-0300-000006000000}"/>
    <dataValidation allowBlank="1" showInputMessage="1" showErrorMessage="1" prompt="¿A quién va dirigido el programa?, ¿qué característica tiene esta población que requiere ser beneficiada?" sqref="B20:J20" xr:uid="{00000000-0002-0000-0300-000007000000}"/>
    <dataValidation allowBlank="1" showInputMessage="1" prompt="Nombre del capítulo" sqref="B8:J10" xr:uid="{00000000-0002-0000-0300-000008000000}"/>
    <dataValidation allowBlank="1" sqref="A8" xr:uid="{00000000-0002-0000-0300-000009000000}"/>
    <dataValidation allowBlank="1" showInputMessage="1" showErrorMessage="1" prompt="Monto ejecutado en el trimestre" sqref="H28:H32" xr:uid="{00000000-0002-0000-0300-00000A000000}"/>
    <dataValidation allowBlank="1" showInputMessage="1" showErrorMessage="1" prompt="Meta alcanzada en el trimestre" sqref="G28:G30" xr:uid="{00000000-0002-0000-0300-00000B000000}"/>
    <dataValidation allowBlank="1" showInputMessage="1" showErrorMessage="1" prompt="Meta anual del indicador" sqref="C28:C32 E28:E32" xr:uid="{00000000-0002-0000-0300-00000C000000}"/>
    <dataValidation allowBlank="1" showInputMessage="1" showErrorMessage="1" prompt="Nombre del indicador" sqref="B28:B32" xr:uid="{00000000-0002-0000-0300-00000D000000}"/>
    <dataValidation allowBlank="1" showInputMessage="1" showErrorMessage="1" prompt="Nombre de cada producto" sqref="A28:A32 B39:B40 B47:B48 B43:B44" xr:uid="{00000000-0002-0000-0300-00000E000000}"/>
  </dataValidations>
  <pageMargins left="0.7" right="0.7" top="0.75" bottom="0.75" header="0.3" footer="0.3"/>
  <pageSetup scale="62" orientation="portrait" r:id="rId1"/>
  <ignoredErrors>
    <ignoredError sqref="I29:J30 B57:B59 I32:J32 J31" unlockedFormula="1"/>
  </ignoredErrors>
  <drawing r:id="rId2"/>
  <tableParts count="1">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60"/>
  <sheetViews>
    <sheetView view="pageBreakPreview" zoomScaleNormal="100" zoomScaleSheetLayoutView="100" workbookViewId="0">
      <selection activeCell="J3" sqref="J3"/>
    </sheetView>
  </sheetViews>
  <sheetFormatPr baseColWidth="10" defaultColWidth="11.42578125" defaultRowHeight="15" x14ac:dyDescent="0.25"/>
  <cols>
    <col min="1" max="1" width="23" style="8" customWidth="1"/>
    <col min="2" max="2" width="19.85546875" style="8" bestFit="1" customWidth="1"/>
    <col min="3" max="10" width="12.7109375" style="8" customWidth="1"/>
  </cols>
  <sheetData>
    <row r="1" spans="1:10" ht="21.75" thickBot="1" x14ac:dyDescent="0.3">
      <c r="A1" s="19"/>
      <c r="B1" s="117" t="s">
        <v>208</v>
      </c>
      <c r="C1" s="118"/>
      <c r="D1" s="118"/>
      <c r="E1" s="118"/>
      <c r="F1" s="118"/>
      <c r="G1" s="118"/>
      <c r="H1" s="118"/>
      <c r="I1" s="118"/>
      <c r="J1" s="119"/>
    </row>
    <row r="2" spans="1:10" ht="21.75" thickBot="1" x14ac:dyDescent="0.3">
      <c r="A2" s="20"/>
      <c r="B2" s="120" t="s">
        <v>0</v>
      </c>
      <c r="C2" s="121"/>
      <c r="D2" s="120" t="s">
        <v>1</v>
      </c>
      <c r="E2" s="121"/>
      <c r="F2" s="121"/>
      <c r="G2" s="121"/>
      <c r="H2" s="122"/>
      <c r="I2" s="2" t="s">
        <v>2</v>
      </c>
      <c r="J2" s="3" t="s">
        <v>3</v>
      </c>
    </row>
    <row r="3" spans="1:10" ht="21.75" thickBot="1" x14ac:dyDescent="0.3">
      <c r="A3" s="21"/>
      <c r="B3" s="123"/>
      <c r="C3" s="124"/>
      <c r="D3" s="123"/>
      <c r="E3" s="124"/>
      <c r="F3" s="124"/>
      <c r="G3" s="124"/>
      <c r="H3" s="125"/>
      <c r="I3" s="4"/>
      <c r="J3" s="5">
        <v>0</v>
      </c>
    </row>
    <row r="4" spans="1:10" x14ac:dyDescent="0.25">
      <c r="A4" s="126"/>
      <c r="B4" s="127"/>
      <c r="C4" s="127"/>
      <c r="D4" s="128"/>
      <c r="E4" s="128"/>
      <c r="F4" s="128"/>
      <c r="G4" s="128"/>
      <c r="H4" s="128"/>
      <c r="I4" s="127"/>
      <c r="J4" s="129"/>
    </row>
    <row r="5" spans="1:10" ht="3" customHeight="1" x14ac:dyDescent="0.25">
      <c r="A5" s="130"/>
      <c r="B5" s="131"/>
      <c r="C5" s="131"/>
      <c r="D5" s="131"/>
      <c r="E5" s="131"/>
      <c r="F5" s="131"/>
      <c r="G5" s="131"/>
      <c r="H5" s="131"/>
      <c r="I5" s="131"/>
      <c r="J5" s="132"/>
    </row>
    <row r="6" spans="1:10" ht="15.75" x14ac:dyDescent="0.25">
      <c r="A6" s="84" t="s">
        <v>196</v>
      </c>
      <c r="B6" s="85"/>
      <c r="C6" s="85"/>
      <c r="D6" s="85"/>
      <c r="E6" s="85"/>
      <c r="F6" s="85"/>
      <c r="G6" s="85"/>
      <c r="H6" s="85"/>
      <c r="I6" s="85"/>
      <c r="J6" s="86"/>
    </row>
    <row r="7" spans="1:10" ht="15.75" x14ac:dyDescent="0.25">
      <c r="A7" s="77" t="s">
        <v>4</v>
      </c>
      <c r="B7" s="78"/>
      <c r="C7" s="78"/>
      <c r="D7" s="78"/>
      <c r="E7" s="78"/>
      <c r="F7" s="78"/>
      <c r="G7" s="78"/>
      <c r="H7" s="78"/>
      <c r="I7" s="78"/>
      <c r="J7" s="79"/>
    </row>
    <row r="8" spans="1:10" x14ac:dyDescent="0.25">
      <c r="A8" s="6" t="s">
        <v>5</v>
      </c>
      <c r="B8" s="114" t="s">
        <v>53</v>
      </c>
      <c r="C8" s="115"/>
      <c r="D8" s="115"/>
      <c r="E8" s="115"/>
      <c r="F8" s="115"/>
      <c r="G8" s="115"/>
      <c r="H8" s="115"/>
      <c r="I8" s="115"/>
      <c r="J8" s="116"/>
    </row>
    <row r="9" spans="1:10" x14ac:dyDescent="0.25">
      <c r="A9" s="22" t="s">
        <v>35</v>
      </c>
      <c r="B9" s="114" t="s">
        <v>59</v>
      </c>
      <c r="C9" s="115"/>
      <c r="D9" s="115"/>
      <c r="E9" s="115"/>
      <c r="F9" s="115"/>
      <c r="G9" s="115"/>
      <c r="H9" s="115"/>
      <c r="I9" s="115"/>
      <c r="J9" s="116"/>
    </row>
    <row r="10" spans="1:10" x14ac:dyDescent="0.25">
      <c r="A10" s="22" t="s">
        <v>36</v>
      </c>
      <c r="B10" s="114" t="s">
        <v>54</v>
      </c>
      <c r="C10" s="115"/>
      <c r="D10" s="115"/>
      <c r="E10" s="115"/>
      <c r="F10" s="115"/>
      <c r="G10" s="115"/>
      <c r="H10" s="115"/>
      <c r="I10" s="115"/>
      <c r="J10" s="116"/>
    </row>
    <row r="11" spans="1:10" ht="52.5" customHeight="1" x14ac:dyDescent="0.25">
      <c r="A11" s="6" t="s">
        <v>6</v>
      </c>
      <c r="B11" s="110" t="s">
        <v>55</v>
      </c>
      <c r="C11" s="111"/>
      <c r="D11" s="111"/>
      <c r="E11" s="111"/>
      <c r="F11" s="111"/>
      <c r="G11" s="111"/>
      <c r="H11" s="111"/>
      <c r="I11" s="111"/>
      <c r="J11" s="112"/>
    </row>
    <row r="12" spans="1:10" ht="42.75" customHeight="1" x14ac:dyDescent="0.25">
      <c r="A12" s="6" t="s">
        <v>7</v>
      </c>
      <c r="B12" s="110" t="s">
        <v>56</v>
      </c>
      <c r="C12" s="111"/>
      <c r="D12" s="111"/>
      <c r="E12" s="111"/>
      <c r="F12" s="111"/>
      <c r="G12" s="111"/>
      <c r="H12" s="111"/>
      <c r="I12" s="111"/>
      <c r="J12" s="112"/>
    </row>
    <row r="13" spans="1:10" ht="15.75" x14ac:dyDescent="0.25">
      <c r="A13" s="84" t="s">
        <v>8</v>
      </c>
      <c r="B13" s="85"/>
      <c r="C13" s="85"/>
      <c r="D13" s="85"/>
      <c r="E13" s="85"/>
      <c r="F13" s="85"/>
      <c r="G13" s="85"/>
      <c r="H13" s="85"/>
      <c r="I13" s="85"/>
      <c r="J13" s="86"/>
    </row>
    <row r="14" spans="1:10" x14ac:dyDescent="0.25">
      <c r="A14" s="6" t="s">
        <v>9</v>
      </c>
      <c r="B14" s="23">
        <v>2</v>
      </c>
      <c r="C14" s="113" t="s">
        <v>57</v>
      </c>
      <c r="D14" s="113"/>
      <c r="E14" s="113"/>
      <c r="F14" s="113"/>
      <c r="G14" s="113"/>
      <c r="H14" s="113"/>
      <c r="I14" s="113"/>
      <c r="J14" s="113"/>
    </row>
    <row r="15" spans="1:10" x14ac:dyDescent="0.25">
      <c r="A15" s="6" t="s">
        <v>10</v>
      </c>
      <c r="B15" s="9">
        <v>2.1</v>
      </c>
      <c r="C15" s="113" t="s">
        <v>58</v>
      </c>
      <c r="D15" s="113"/>
      <c r="E15" s="113"/>
      <c r="F15" s="113"/>
      <c r="G15" s="113"/>
      <c r="H15" s="113"/>
      <c r="I15" s="113"/>
      <c r="J15" s="113"/>
    </row>
    <row r="16" spans="1:10" ht="41.25" customHeight="1" x14ac:dyDescent="0.25">
      <c r="A16" s="6" t="s">
        <v>11</v>
      </c>
      <c r="B16" s="10" t="s">
        <v>68</v>
      </c>
      <c r="C16" s="113" t="s">
        <v>83</v>
      </c>
      <c r="D16" s="113"/>
      <c r="E16" s="113"/>
      <c r="F16" s="113"/>
      <c r="G16" s="113"/>
      <c r="H16" s="113"/>
      <c r="I16" s="113"/>
      <c r="J16" s="113"/>
    </row>
    <row r="17" spans="1:10" ht="15.75" x14ac:dyDescent="0.25">
      <c r="A17" s="84" t="s">
        <v>12</v>
      </c>
      <c r="B17" s="85"/>
      <c r="C17" s="85"/>
      <c r="D17" s="85"/>
      <c r="E17" s="85"/>
      <c r="F17" s="85"/>
      <c r="G17" s="85"/>
      <c r="H17" s="85"/>
      <c r="I17" s="85"/>
      <c r="J17" s="86"/>
    </row>
    <row r="18" spans="1:10" ht="29.25" customHeight="1" x14ac:dyDescent="0.25">
      <c r="A18" s="6" t="s">
        <v>13</v>
      </c>
      <c r="B18" s="80" t="s">
        <v>93</v>
      </c>
      <c r="C18" s="80"/>
      <c r="D18" s="80"/>
      <c r="E18" s="80"/>
      <c r="F18" s="80"/>
      <c r="G18" s="80"/>
      <c r="H18" s="80"/>
      <c r="I18" s="80"/>
      <c r="J18" s="81"/>
    </row>
    <row r="19" spans="1:10" ht="77.25" customHeight="1" x14ac:dyDescent="0.25">
      <c r="A19" s="11" t="s">
        <v>14</v>
      </c>
      <c r="B19" s="82" t="s">
        <v>135</v>
      </c>
      <c r="C19" s="82"/>
      <c r="D19" s="82"/>
      <c r="E19" s="82"/>
      <c r="F19" s="82"/>
      <c r="G19" s="82"/>
      <c r="H19" s="82"/>
      <c r="I19" s="82"/>
      <c r="J19" s="83"/>
    </row>
    <row r="20" spans="1:10" x14ac:dyDescent="0.25">
      <c r="A20" s="11" t="s">
        <v>15</v>
      </c>
      <c r="B20" s="82" t="s">
        <v>95</v>
      </c>
      <c r="C20" s="82"/>
      <c r="D20" s="82"/>
      <c r="E20" s="82"/>
      <c r="F20" s="82"/>
      <c r="G20" s="82"/>
      <c r="H20" s="82"/>
      <c r="I20" s="82"/>
      <c r="J20" s="83"/>
    </row>
    <row r="21" spans="1:10" x14ac:dyDescent="0.25">
      <c r="A21" s="11" t="s">
        <v>37</v>
      </c>
      <c r="B21" s="82" t="s">
        <v>94</v>
      </c>
      <c r="C21" s="82"/>
      <c r="D21" s="82"/>
      <c r="E21" s="82"/>
      <c r="F21" s="82"/>
      <c r="G21" s="82"/>
      <c r="H21" s="82"/>
      <c r="I21" s="82"/>
      <c r="J21" s="83"/>
    </row>
    <row r="22" spans="1:10" ht="15.75" x14ac:dyDescent="0.25">
      <c r="A22" s="84" t="s">
        <v>16</v>
      </c>
      <c r="B22" s="85"/>
      <c r="C22" s="85"/>
      <c r="D22" s="85"/>
      <c r="E22" s="85"/>
      <c r="F22" s="85"/>
      <c r="G22" s="85"/>
      <c r="H22" s="85"/>
      <c r="I22" s="85"/>
      <c r="J22" s="86"/>
    </row>
    <row r="23" spans="1:10" ht="15.75" x14ac:dyDescent="0.25">
      <c r="A23" s="77" t="s">
        <v>17</v>
      </c>
      <c r="B23" s="78"/>
      <c r="C23" s="78"/>
      <c r="D23" s="78"/>
      <c r="E23" s="78"/>
      <c r="F23" s="78"/>
      <c r="G23" s="78"/>
      <c r="H23" s="78"/>
      <c r="I23" s="78"/>
      <c r="J23" s="79"/>
    </row>
    <row r="24" spans="1:10" ht="15" customHeight="1" x14ac:dyDescent="0.25">
      <c r="A24" s="95" t="s">
        <v>18</v>
      </c>
      <c r="B24" s="96"/>
      <c r="C24" s="97" t="s">
        <v>19</v>
      </c>
      <c r="D24" s="98"/>
      <c r="E24" s="98"/>
      <c r="F24" s="98" t="s">
        <v>20</v>
      </c>
      <c r="G24" s="98"/>
      <c r="H24" s="96"/>
      <c r="I24" s="97" t="s">
        <v>21</v>
      </c>
      <c r="J24" s="99"/>
    </row>
    <row r="25" spans="1:10" x14ac:dyDescent="0.25">
      <c r="A25" s="100">
        <v>9740875154</v>
      </c>
      <c r="B25" s="101"/>
      <c r="C25" s="102">
        <v>4982210320.46</v>
      </c>
      <c r="D25" s="103"/>
      <c r="E25" s="104"/>
      <c r="F25" s="102">
        <v>4669029138.6400003</v>
      </c>
      <c r="G25" s="103"/>
      <c r="H25" s="104"/>
      <c r="I25" s="105">
        <f>+F25/A25</f>
        <v>0.47932337339553183</v>
      </c>
      <c r="J25" s="106"/>
    </row>
    <row r="26" spans="1:10" ht="15.75" x14ac:dyDescent="0.25">
      <c r="A26" s="77" t="s">
        <v>22</v>
      </c>
      <c r="B26" s="78"/>
      <c r="C26" s="78"/>
      <c r="D26" s="78"/>
      <c r="E26" s="78"/>
      <c r="F26" s="78"/>
      <c r="G26" s="78"/>
      <c r="H26" s="78"/>
      <c r="I26" s="78"/>
      <c r="J26" s="79"/>
    </row>
    <row r="27" spans="1:10" x14ac:dyDescent="0.25">
      <c r="A27" s="7"/>
      <c r="B27"/>
      <c r="C27" s="107" t="s">
        <v>23</v>
      </c>
      <c r="D27" s="108"/>
      <c r="E27" s="107" t="s">
        <v>43</v>
      </c>
      <c r="F27" s="108"/>
      <c r="G27" s="107" t="s">
        <v>38</v>
      </c>
      <c r="H27" s="107"/>
      <c r="I27" s="107" t="s">
        <v>24</v>
      </c>
      <c r="J27" s="109"/>
    </row>
    <row r="28" spans="1:10" ht="38.25" x14ac:dyDescent="0.25">
      <c r="A28" s="12" t="s">
        <v>25</v>
      </c>
      <c r="B28" s="13" t="s">
        <v>26</v>
      </c>
      <c r="C28" s="13" t="s">
        <v>39</v>
      </c>
      <c r="D28" s="13" t="s">
        <v>40</v>
      </c>
      <c r="E28" s="13" t="s">
        <v>44</v>
      </c>
      <c r="F28" s="13" t="s">
        <v>45</v>
      </c>
      <c r="G28" s="13" t="s">
        <v>46</v>
      </c>
      <c r="H28" s="13" t="s">
        <v>47</v>
      </c>
      <c r="I28" s="13" t="s">
        <v>48</v>
      </c>
      <c r="J28" s="14" t="s">
        <v>49</v>
      </c>
    </row>
    <row r="29" spans="1:10" ht="52.7" customHeight="1" x14ac:dyDescent="0.25">
      <c r="A29" s="26" t="s">
        <v>96</v>
      </c>
      <c r="B29" s="28" t="s">
        <v>137</v>
      </c>
      <c r="C29" s="15">
        <v>15</v>
      </c>
      <c r="D29" s="74">
        <v>1488168108.3399999</v>
      </c>
      <c r="E29" s="15">
        <v>15</v>
      </c>
      <c r="F29" s="74">
        <v>2054696142</v>
      </c>
      <c r="G29" s="75">
        <v>151</v>
      </c>
      <c r="H29" s="28">
        <v>1388057442.3099999</v>
      </c>
      <c r="I29" s="16">
        <f>Tabla1324567[[#This Row],[Física 
(E)]]/Tabla1324567[[#This Row],[Física
(C)]]</f>
        <v>10.066666666666666</v>
      </c>
      <c r="J29" s="17">
        <f>IF(H29&gt;0,H29/D29,0)</f>
        <v>0.93272892661187989</v>
      </c>
    </row>
    <row r="30" spans="1:10" ht="36" x14ac:dyDescent="0.25">
      <c r="A30" s="26" t="s">
        <v>97</v>
      </c>
      <c r="B30" s="28" t="s">
        <v>137</v>
      </c>
      <c r="C30" s="15">
        <v>13</v>
      </c>
      <c r="D30" s="74">
        <v>2078660465.8099999</v>
      </c>
      <c r="E30" s="15">
        <v>13</v>
      </c>
      <c r="F30" s="74">
        <v>2365418937</v>
      </c>
      <c r="G30" s="75">
        <v>242</v>
      </c>
      <c r="H30" s="28">
        <v>1946906935.6500001</v>
      </c>
      <c r="I30" s="16">
        <f>Tabla1324567[[#This Row],[Física 
(E)]]/Tabla1324567[[#This Row],[Física
(C)]]</f>
        <v>18.615384615384617</v>
      </c>
      <c r="J30" s="17">
        <f t="shared" ref="J30:J32" si="0">IF(H30&gt;0,H30/D30,0)</f>
        <v>0.93661613701367097</v>
      </c>
    </row>
    <row r="31" spans="1:10" ht="36" x14ac:dyDescent="0.25">
      <c r="A31" s="26" t="s">
        <v>98</v>
      </c>
      <c r="B31" s="28" t="s">
        <v>137</v>
      </c>
      <c r="C31" s="15">
        <v>437</v>
      </c>
      <c r="D31" s="74">
        <v>907818806.35000002</v>
      </c>
      <c r="E31" s="15">
        <v>437</v>
      </c>
      <c r="F31" s="74">
        <v>1229146265</v>
      </c>
      <c r="G31" s="75">
        <v>110</v>
      </c>
      <c r="H31" s="28">
        <v>867985007.82000005</v>
      </c>
      <c r="I31" s="16">
        <f>Tabla1324567[[#This Row],[Física 
(E)]]/Tabla1324567[[#This Row],[Física
(C)]]</f>
        <v>0.25171624713958812</v>
      </c>
      <c r="J31" s="17">
        <f t="shared" si="0"/>
        <v>0.95612142175137704</v>
      </c>
    </row>
    <row r="32" spans="1:10" ht="36" x14ac:dyDescent="0.25">
      <c r="A32" s="26" t="s">
        <v>99</v>
      </c>
      <c r="B32" s="15" t="s">
        <v>136</v>
      </c>
      <c r="C32" s="15">
        <v>26</v>
      </c>
      <c r="D32" s="74">
        <v>424810459.72000003</v>
      </c>
      <c r="E32" s="15">
        <v>26</v>
      </c>
      <c r="F32" s="74">
        <v>885237271</v>
      </c>
      <c r="G32" s="75">
        <v>3</v>
      </c>
      <c r="H32" s="28">
        <v>388893004.26999998</v>
      </c>
      <c r="I32" s="16">
        <f>Tabla1324567[[#This Row],[Física 
(E)]]/Tabla1324567[[#This Row],[Física
(C)]]</f>
        <v>0.11538461538461539</v>
      </c>
      <c r="J32" s="17">
        <f t="shared" si="0"/>
        <v>0.91545063303367369</v>
      </c>
    </row>
    <row r="33" spans="1:10" x14ac:dyDescent="0.25">
      <c r="A33" s="32"/>
      <c r="B33" s="33"/>
      <c r="C33" s="34"/>
      <c r="D33" s="35"/>
      <c r="E33" s="34"/>
      <c r="F33" s="35"/>
      <c r="G33" s="36"/>
      <c r="H33" s="35"/>
      <c r="I33" s="37"/>
      <c r="J33" s="38"/>
    </row>
    <row r="34" spans="1:10" ht="15.75" x14ac:dyDescent="0.25">
      <c r="A34" s="84" t="s">
        <v>27</v>
      </c>
      <c r="B34" s="85"/>
      <c r="C34" s="85"/>
      <c r="D34" s="85"/>
      <c r="E34" s="85"/>
      <c r="F34" s="85"/>
      <c r="G34" s="85"/>
      <c r="H34" s="85"/>
      <c r="I34" s="85"/>
      <c r="J34" s="86"/>
    </row>
    <row r="35" spans="1:10" ht="15.75" x14ac:dyDescent="0.25">
      <c r="A35" s="77" t="s">
        <v>28</v>
      </c>
      <c r="B35" s="78"/>
      <c r="C35" s="78"/>
      <c r="D35" s="78"/>
      <c r="E35" s="78"/>
      <c r="F35" s="78"/>
      <c r="G35" s="78"/>
      <c r="H35" s="78"/>
      <c r="I35" s="78"/>
      <c r="J35" s="79"/>
    </row>
    <row r="36" spans="1:10" x14ac:dyDescent="0.25">
      <c r="A36" s="18" t="s">
        <v>29</v>
      </c>
      <c r="B36" s="135" t="s">
        <v>138</v>
      </c>
      <c r="C36" s="135"/>
      <c r="D36" s="135"/>
      <c r="E36" s="135"/>
      <c r="F36" s="135"/>
      <c r="G36" s="135"/>
      <c r="H36" s="135"/>
      <c r="I36" s="135"/>
      <c r="J36" s="136"/>
    </row>
    <row r="37" spans="1:10" ht="30" x14ac:dyDescent="0.25">
      <c r="A37" s="18" t="s">
        <v>30</v>
      </c>
      <c r="B37" s="135" t="s">
        <v>142</v>
      </c>
      <c r="C37" s="135"/>
      <c r="D37" s="135"/>
      <c r="E37" s="135"/>
      <c r="F37" s="135"/>
      <c r="G37" s="135"/>
      <c r="H37" s="135"/>
      <c r="I37" s="135"/>
      <c r="J37" s="136"/>
    </row>
    <row r="38" spans="1:10" ht="45" customHeight="1" x14ac:dyDescent="0.25">
      <c r="A38" s="18" t="s">
        <v>31</v>
      </c>
      <c r="B38" s="82" t="s">
        <v>172</v>
      </c>
      <c r="C38" s="82"/>
      <c r="D38" s="82"/>
      <c r="E38" s="82"/>
      <c r="F38" s="82"/>
      <c r="G38" s="82"/>
      <c r="H38" s="82"/>
      <c r="I38" s="82"/>
      <c r="J38" s="83"/>
    </row>
    <row r="39" spans="1:10" ht="117" customHeight="1" x14ac:dyDescent="0.25">
      <c r="A39" s="18" t="s">
        <v>32</v>
      </c>
      <c r="B39" s="80" t="s">
        <v>204</v>
      </c>
      <c r="C39" s="80"/>
      <c r="D39" s="80"/>
      <c r="E39" s="80"/>
      <c r="F39" s="80"/>
      <c r="G39" s="80"/>
      <c r="H39" s="80"/>
      <c r="I39" s="80"/>
      <c r="J39" s="81"/>
    </row>
    <row r="40" spans="1:10" x14ac:dyDescent="0.25">
      <c r="A40" s="18" t="s">
        <v>29</v>
      </c>
      <c r="B40" s="135" t="s">
        <v>139</v>
      </c>
      <c r="C40" s="135"/>
      <c r="D40" s="135"/>
      <c r="E40" s="135"/>
      <c r="F40" s="135"/>
      <c r="G40" s="135"/>
      <c r="H40" s="135"/>
      <c r="I40" s="135"/>
      <c r="J40" s="136"/>
    </row>
    <row r="41" spans="1:10" ht="27.75" customHeight="1" x14ac:dyDescent="0.25">
      <c r="A41" s="18" t="s">
        <v>30</v>
      </c>
      <c r="B41" s="135" t="s">
        <v>142</v>
      </c>
      <c r="C41" s="135"/>
      <c r="D41" s="135"/>
      <c r="E41" s="135"/>
      <c r="F41" s="135"/>
      <c r="G41" s="135"/>
      <c r="H41" s="135"/>
      <c r="I41" s="135"/>
      <c r="J41" s="136"/>
    </row>
    <row r="42" spans="1:10" ht="42.75" customHeight="1" x14ac:dyDescent="0.25">
      <c r="A42" s="18" t="s">
        <v>31</v>
      </c>
      <c r="B42" s="82" t="s">
        <v>173</v>
      </c>
      <c r="C42" s="82"/>
      <c r="D42" s="82"/>
      <c r="E42" s="82"/>
      <c r="F42" s="82"/>
      <c r="G42" s="82"/>
      <c r="H42" s="82"/>
      <c r="I42" s="82"/>
      <c r="J42" s="83"/>
    </row>
    <row r="43" spans="1:10" ht="129.75" customHeight="1" x14ac:dyDescent="0.25">
      <c r="A43" s="18" t="s">
        <v>32</v>
      </c>
      <c r="B43" s="82" t="s">
        <v>205</v>
      </c>
      <c r="C43" s="82"/>
      <c r="D43" s="82"/>
      <c r="E43" s="82"/>
      <c r="F43" s="82"/>
      <c r="G43" s="82"/>
      <c r="H43" s="82"/>
      <c r="I43" s="82"/>
      <c r="J43" s="83"/>
    </row>
    <row r="44" spans="1:10" x14ac:dyDescent="0.25">
      <c r="A44" s="18" t="s">
        <v>29</v>
      </c>
      <c r="B44" s="137" t="s">
        <v>140</v>
      </c>
      <c r="C44" s="137"/>
      <c r="D44" s="137"/>
      <c r="E44" s="137"/>
      <c r="F44" s="137"/>
      <c r="G44" s="137"/>
      <c r="H44" s="137"/>
      <c r="I44" s="137"/>
      <c r="J44" s="138"/>
    </row>
    <row r="45" spans="1:10" ht="27.75" customHeight="1" x14ac:dyDescent="0.25">
      <c r="A45" s="18" t="s">
        <v>30</v>
      </c>
      <c r="B45" s="137" t="s">
        <v>142</v>
      </c>
      <c r="C45" s="137"/>
      <c r="D45" s="137"/>
      <c r="E45" s="137"/>
      <c r="F45" s="137"/>
      <c r="G45" s="137"/>
      <c r="H45" s="137"/>
      <c r="I45" s="137"/>
      <c r="J45" s="138"/>
    </row>
    <row r="46" spans="1:10" ht="27.75" customHeight="1" x14ac:dyDescent="0.25">
      <c r="A46" s="18" t="s">
        <v>31</v>
      </c>
      <c r="B46" s="82" t="s">
        <v>197</v>
      </c>
      <c r="C46" s="82"/>
      <c r="D46" s="82"/>
      <c r="E46" s="82"/>
      <c r="F46" s="82"/>
      <c r="G46" s="82"/>
      <c r="H46" s="82"/>
      <c r="I46" s="82"/>
      <c r="J46" s="83"/>
    </row>
    <row r="47" spans="1:10" ht="167.25" customHeight="1" x14ac:dyDescent="0.25">
      <c r="A47" s="18" t="s">
        <v>32</v>
      </c>
      <c r="B47" s="82" t="s">
        <v>206</v>
      </c>
      <c r="C47" s="82"/>
      <c r="D47" s="82"/>
      <c r="E47" s="82"/>
      <c r="F47" s="82"/>
      <c r="G47" s="82"/>
      <c r="H47" s="82"/>
      <c r="I47" s="82"/>
      <c r="J47" s="83"/>
    </row>
    <row r="48" spans="1:10" x14ac:dyDescent="0.25">
      <c r="A48" s="18" t="s">
        <v>29</v>
      </c>
      <c r="B48" s="137" t="s">
        <v>141</v>
      </c>
      <c r="C48" s="137"/>
      <c r="D48" s="137"/>
      <c r="E48" s="137"/>
      <c r="F48" s="137"/>
      <c r="G48" s="137"/>
      <c r="H48" s="137"/>
      <c r="I48" s="137"/>
      <c r="J48" s="138"/>
    </row>
    <row r="49" spans="1:10" ht="27.75" customHeight="1" x14ac:dyDescent="0.25">
      <c r="A49" s="18" t="s">
        <v>30</v>
      </c>
      <c r="B49" s="137" t="s">
        <v>142</v>
      </c>
      <c r="C49" s="137"/>
      <c r="D49" s="137"/>
      <c r="E49" s="137"/>
      <c r="F49" s="137"/>
      <c r="G49" s="137"/>
      <c r="H49" s="137"/>
      <c r="I49" s="137"/>
      <c r="J49" s="138"/>
    </row>
    <row r="50" spans="1:10" ht="39.75" customHeight="1" x14ac:dyDescent="0.25">
      <c r="A50" s="18" t="s">
        <v>31</v>
      </c>
      <c r="B50" s="82" t="s">
        <v>180</v>
      </c>
      <c r="C50" s="82"/>
      <c r="D50" s="82"/>
      <c r="E50" s="82"/>
      <c r="F50" s="82"/>
      <c r="G50" s="82"/>
      <c r="H50" s="82"/>
      <c r="I50" s="82"/>
      <c r="J50" s="83"/>
    </row>
    <row r="51" spans="1:10" ht="126.75" customHeight="1" x14ac:dyDescent="0.25">
      <c r="A51" s="18" t="s">
        <v>32</v>
      </c>
      <c r="B51" s="82" t="s">
        <v>207</v>
      </c>
      <c r="C51" s="82"/>
      <c r="D51" s="82"/>
      <c r="E51" s="82"/>
      <c r="F51" s="82"/>
      <c r="G51" s="82"/>
      <c r="H51" s="82"/>
      <c r="I51" s="82"/>
      <c r="J51" s="83"/>
    </row>
    <row r="52" spans="1:10" ht="27.75" customHeight="1" x14ac:dyDescent="0.25">
      <c r="A52" s="84" t="s">
        <v>33</v>
      </c>
      <c r="B52" s="85"/>
      <c r="C52" s="85"/>
      <c r="D52" s="85"/>
      <c r="E52" s="85"/>
      <c r="F52" s="85"/>
      <c r="G52" s="85"/>
      <c r="H52" s="85"/>
      <c r="I52" s="85"/>
      <c r="J52" s="86"/>
    </row>
    <row r="53" spans="1:10" ht="30.75" customHeight="1" x14ac:dyDescent="0.25">
      <c r="A53" s="87" t="s">
        <v>34</v>
      </c>
      <c r="B53" s="88"/>
      <c r="C53" s="88"/>
      <c r="D53" s="88"/>
      <c r="E53" s="88"/>
      <c r="F53" s="88"/>
      <c r="G53" s="88"/>
      <c r="H53" s="88"/>
      <c r="I53" s="88"/>
      <c r="J53" s="89"/>
    </row>
    <row r="54" spans="1:10" x14ac:dyDescent="0.25">
      <c r="A54" s="90" t="s">
        <v>41</v>
      </c>
      <c r="B54" s="91"/>
      <c r="C54" s="91"/>
      <c r="D54" s="91"/>
      <c r="E54" s="91"/>
      <c r="F54" s="91"/>
      <c r="G54" s="91"/>
      <c r="H54" s="91"/>
      <c r="I54" s="91"/>
      <c r="J54" s="92"/>
    </row>
    <row r="55" spans="1:10" x14ac:dyDescent="0.25">
      <c r="A55" s="24"/>
      <c r="B55" s="24"/>
      <c r="C55" s="24"/>
      <c r="D55" s="24"/>
      <c r="E55" s="24"/>
      <c r="F55" s="24"/>
      <c r="G55" s="24"/>
      <c r="H55" s="24"/>
      <c r="I55" s="24"/>
      <c r="J55" s="24"/>
    </row>
    <row r="56" spans="1:10" x14ac:dyDescent="0.25">
      <c r="A56" s="93" t="s">
        <v>42</v>
      </c>
      <c r="B56" s="93"/>
      <c r="C56" s="93"/>
      <c r="D56" s="93"/>
      <c r="E56" s="93"/>
      <c r="F56" s="93"/>
      <c r="G56" s="93"/>
      <c r="H56" s="93"/>
      <c r="I56" s="93"/>
      <c r="J56" s="93"/>
    </row>
    <row r="57" spans="1:10" x14ac:dyDescent="0.25">
      <c r="G57" s="94"/>
      <c r="H57" s="94"/>
      <c r="I57" s="94"/>
      <c r="J57" s="94"/>
    </row>
    <row r="58" spans="1:10" x14ac:dyDescent="0.25">
      <c r="A58" s="25" t="s">
        <v>50</v>
      </c>
      <c r="B58" s="29">
        <f>+SUM(Tabla1324567[Financiera
(D)])</f>
        <v>6534498615</v>
      </c>
      <c r="G58" s="76"/>
      <c r="H58" s="76"/>
      <c r="I58" s="76"/>
      <c r="J58" s="76"/>
    </row>
    <row r="59" spans="1:10" x14ac:dyDescent="0.25">
      <c r="A59" s="25" t="s">
        <v>51</v>
      </c>
      <c r="B59" s="29">
        <f>+SUM(Tabla1324567[Financiera
(B)])</f>
        <v>4899457840.2200003</v>
      </c>
      <c r="G59" s="76"/>
      <c r="H59" s="76"/>
      <c r="I59" s="76"/>
      <c r="J59" s="76"/>
    </row>
    <row r="60" spans="1:10" x14ac:dyDescent="0.25">
      <c r="A60" s="25" t="s">
        <v>52</v>
      </c>
      <c r="B60" s="29">
        <f>+SUM(Tabla1324567[Financiera 
 (F)])</f>
        <v>4591842390.0500002</v>
      </c>
    </row>
  </sheetData>
  <mergeCells count="63">
    <mergeCell ref="B49:J49"/>
    <mergeCell ref="B50:J50"/>
    <mergeCell ref="B51:J51"/>
    <mergeCell ref="B42:J42"/>
    <mergeCell ref="B44:J44"/>
    <mergeCell ref="B45:J45"/>
    <mergeCell ref="B46:J46"/>
    <mergeCell ref="B48:J48"/>
    <mergeCell ref="B10:J10"/>
    <mergeCell ref="B1:J1"/>
    <mergeCell ref="B2:C2"/>
    <mergeCell ref="D2:H2"/>
    <mergeCell ref="B3:C3"/>
    <mergeCell ref="D3:H3"/>
    <mergeCell ref="A4:J4"/>
    <mergeCell ref="A5:J5"/>
    <mergeCell ref="A6:J6"/>
    <mergeCell ref="A7:J7"/>
    <mergeCell ref="B8:J8"/>
    <mergeCell ref="B9:J9"/>
    <mergeCell ref="A22:J22"/>
    <mergeCell ref="B11:J11"/>
    <mergeCell ref="B12:J12"/>
    <mergeCell ref="A13:J13"/>
    <mergeCell ref="C14:J14"/>
    <mergeCell ref="C15:J15"/>
    <mergeCell ref="C16:J16"/>
    <mergeCell ref="A17:J17"/>
    <mergeCell ref="B18:J18"/>
    <mergeCell ref="B19:J19"/>
    <mergeCell ref="B20:J20"/>
    <mergeCell ref="B21:J21"/>
    <mergeCell ref="A34:J34"/>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G59:J59"/>
    <mergeCell ref="A35:J35"/>
    <mergeCell ref="A52:J52"/>
    <mergeCell ref="A53:J53"/>
    <mergeCell ref="A54:J54"/>
    <mergeCell ref="A56:J56"/>
    <mergeCell ref="G57:J57"/>
    <mergeCell ref="G58:J58"/>
    <mergeCell ref="B39:J39"/>
    <mergeCell ref="B43:J43"/>
    <mergeCell ref="B47:J47"/>
    <mergeCell ref="B36:J36"/>
    <mergeCell ref="B37:J37"/>
    <mergeCell ref="B38:J38"/>
    <mergeCell ref="B40:J40"/>
    <mergeCell ref="B41:J41"/>
  </mergeCells>
  <dataValidations xWindow="1114" yWindow="469" count="16">
    <dataValidation allowBlank="1" showInputMessage="1" showErrorMessage="1" prompt="Monto presupuestado para el producto" sqref="B58:B59 F28:F33 D28:D33" xr:uid="{00000000-0002-0000-0400-000000000000}"/>
    <dataValidation allowBlank="1" showInputMessage="1" showErrorMessage="1" prompt="¿En qué consiste el programa?" sqref="B19:J19" xr:uid="{00000000-0002-0000-0400-000001000000}"/>
    <dataValidation allowBlank="1" showInputMessage="1" showErrorMessage="1" prompt="Presupuesto del programa" sqref="A25:C25 F25" xr:uid="{00000000-0002-0000-0400-000002000000}"/>
    <dataValidation allowBlank="1" showInputMessage="1" showErrorMessage="1" prompt="Oportunidades de mejora identificadas" sqref="A54:J55" xr:uid="{00000000-0002-0000-0400-000003000000}"/>
    <dataValidation allowBlank="1" showInputMessage="1" showErrorMessage="1" prompt="Nombre del producto" sqref="B36" xr:uid="{00000000-0002-0000-0400-000004000000}"/>
    <dataValidation allowBlank="1" showInputMessage="1" showErrorMessage="1" prompt="¿A quién va dirigido el programa?, ¿qué característica tiene esta población que requiere ser beneficiada?" sqref="B20:J20" xr:uid="{00000000-0002-0000-0400-000005000000}"/>
    <dataValidation allowBlank="1" showInputMessage="1" prompt="Nombre del capítulo" sqref="B8:J10" xr:uid="{00000000-0002-0000-0400-000006000000}"/>
    <dataValidation allowBlank="1" sqref="A8" xr:uid="{00000000-0002-0000-0400-000007000000}"/>
    <dataValidation allowBlank="1" showInputMessage="1" showErrorMessage="1" prompt="Monto ejecutado en el trimestre" sqref="H28:H33" xr:uid="{00000000-0002-0000-0400-000008000000}"/>
    <dataValidation allowBlank="1" showInputMessage="1" showErrorMessage="1" prompt="Meta alcanzada en el trimestre" sqref="G28 G33" xr:uid="{00000000-0002-0000-0400-000009000000}"/>
    <dataValidation allowBlank="1" showInputMessage="1" showErrorMessage="1" prompt="Meta anual del indicador" sqref="E28:E33 C28:C33" xr:uid="{00000000-0002-0000-0400-00000A000000}"/>
    <dataValidation allowBlank="1" showInputMessage="1" showErrorMessage="1" prompt="Nombre del indicador" sqref="B28:B33" xr:uid="{00000000-0002-0000-0400-00000B000000}"/>
    <dataValidation allowBlank="1" showInputMessage="1" showErrorMessage="1" prompt="Nombre de cada producto" sqref="A28:A33" xr:uid="{00000000-0002-0000-0400-00000C000000}"/>
    <dataValidation allowBlank="1" showInputMessage="1" showErrorMessage="1" prompt="De existir desvío, explicar razones." sqref="B48:J50 B44:J44 C45:J46 B46 C40:J41" xr:uid="{00000000-0002-0000-0400-00000D000000}"/>
    <dataValidation allowBlank="1" showInputMessage="1" showErrorMessage="1" prompt="1. Describir lo plasmado en el presupuesto_x000a_2. Describir lo alcanzado en términos financieros y de producción " sqref="C38:J38 B44 C42:J42" xr:uid="{00000000-0002-0000-0400-00000E000000}"/>
    <dataValidation allowBlank="1" showInputMessage="1" showErrorMessage="1" prompt="¿En qué consiste el producto? su objetivo" sqref="C37:J37 B40" xr:uid="{00000000-0002-0000-0400-00000F000000}"/>
  </dataValidations>
  <pageMargins left="0.7" right="0.7" top="0.75" bottom="0.75" header="0.3" footer="0.3"/>
  <pageSetup scale="62" orientation="portrait" r:id="rId1"/>
  <ignoredErrors>
    <ignoredError sqref="B58:B60 J29:J32" unlockedFormula="1"/>
  </ignoredErrors>
  <drawing r:id="rId2"/>
  <legacyDrawing r:id="rId3"/>
  <tableParts count="1">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45"/>
  <sheetViews>
    <sheetView view="pageBreakPreview" zoomScale="120" zoomScaleNormal="100" zoomScaleSheetLayoutView="120" workbookViewId="0">
      <selection activeCell="J3" sqref="J3"/>
    </sheetView>
  </sheetViews>
  <sheetFormatPr baseColWidth="10" defaultColWidth="11.42578125" defaultRowHeight="15" x14ac:dyDescent="0.25"/>
  <cols>
    <col min="1" max="1" width="23" style="8" customWidth="1"/>
    <col min="2" max="2" width="19.85546875" style="8" bestFit="1" customWidth="1"/>
    <col min="3" max="10" width="12.7109375" style="8" customWidth="1"/>
    <col min="11" max="11" width="14.85546875" style="8" customWidth="1"/>
  </cols>
  <sheetData>
    <row r="1" spans="1:11" ht="21.75" thickBot="1" x14ac:dyDescent="0.3">
      <c r="A1" s="19"/>
      <c r="B1" s="117" t="s">
        <v>208</v>
      </c>
      <c r="C1" s="118"/>
      <c r="D1" s="118"/>
      <c r="E1" s="118"/>
      <c r="F1" s="118"/>
      <c r="G1" s="118"/>
      <c r="H1" s="118"/>
      <c r="I1" s="118"/>
      <c r="J1" s="119"/>
      <c r="K1" s="1"/>
    </row>
    <row r="2" spans="1:11" ht="21.75" thickBot="1" x14ac:dyDescent="0.3">
      <c r="A2" s="20"/>
      <c r="B2" s="120" t="s">
        <v>0</v>
      </c>
      <c r="C2" s="121"/>
      <c r="D2" s="120" t="s">
        <v>1</v>
      </c>
      <c r="E2" s="121"/>
      <c r="F2" s="121"/>
      <c r="G2" s="121"/>
      <c r="H2" s="122"/>
      <c r="I2" s="2" t="s">
        <v>2</v>
      </c>
      <c r="J2" s="3" t="s">
        <v>3</v>
      </c>
      <c r="K2" s="1"/>
    </row>
    <row r="3" spans="1:11" ht="21.75" thickBot="1" x14ac:dyDescent="0.3">
      <c r="A3" s="21"/>
      <c r="B3" s="123"/>
      <c r="C3" s="124"/>
      <c r="D3" s="123"/>
      <c r="E3" s="124"/>
      <c r="F3" s="124"/>
      <c r="G3" s="124"/>
      <c r="H3" s="125"/>
      <c r="I3" s="4"/>
      <c r="J3" s="5">
        <v>0</v>
      </c>
      <c r="K3" s="1"/>
    </row>
    <row r="4" spans="1:11" x14ac:dyDescent="0.25">
      <c r="A4" s="126"/>
      <c r="B4" s="127"/>
      <c r="C4" s="127"/>
      <c r="D4" s="128"/>
      <c r="E4" s="128"/>
      <c r="F4" s="128"/>
      <c r="G4" s="128"/>
      <c r="H4" s="128"/>
      <c r="I4" s="127"/>
      <c r="J4" s="129"/>
      <c r="K4" s="1"/>
    </row>
    <row r="5" spans="1:11" ht="3" customHeight="1" x14ac:dyDescent="0.25">
      <c r="A5" s="130"/>
      <c r="B5" s="131"/>
      <c r="C5" s="131"/>
      <c r="D5" s="131"/>
      <c r="E5" s="131"/>
      <c r="F5" s="131"/>
      <c r="G5" s="131"/>
      <c r="H5" s="131"/>
      <c r="I5" s="131"/>
      <c r="J5" s="132"/>
      <c r="K5" s="1"/>
    </row>
    <row r="6" spans="1:11" ht="15.75" x14ac:dyDescent="0.25">
      <c r="A6" s="84" t="s">
        <v>196</v>
      </c>
      <c r="B6" s="85"/>
      <c r="C6" s="85"/>
      <c r="D6" s="85"/>
      <c r="E6" s="85"/>
      <c r="F6" s="85"/>
      <c r="G6" s="85"/>
      <c r="H6" s="85"/>
      <c r="I6" s="85"/>
      <c r="J6" s="86"/>
      <c r="K6" s="1"/>
    </row>
    <row r="7" spans="1:11" ht="15.75" x14ac:dyDescent="0.25">
      <c r="A7" s="77" t="s">
        <v>4</v>
      </c>
      <c r="B7" s="78"/>
      <c r="C7" s="78"/>
      <c r="D7" s="78"/>
      <c r="E7" s="78"/>
      <c r="F7" s="78"/>
      <c r="G7" s="78"/>
      <c r="H7" s="78"/>
      <c r="I7" s="78"/>
      <c r="J7" s="79"/>
      <c r="K7" s="1"/>
    </row>
    <row r="8" spans="1:11" x14ac:dyDescent="0.25">
      <c r="A8" s="6" t="s">
        <v>5</v>
      </c>
      <c r="B8" s="114" t="s">
        <v>53</v>
      </c>
      <c r="C8" s="115"/>
      <c r="D8" s="115"/>
      <c r="E8" s="115"/>
      <c r="F8" s="115"/>
      <c r="G8" s="115"/>
      <c r="H8" s="115"/>
      <c r="I8" s="115"/>
      <c r="J8" s="116"/>
      <c r="K8" s="1"/>
    </row>
    <row r="9" spans="1:11" x14ac:dyDescent="0.25">
      <c r="A9" s="22" t="s">
        <v>35</v>
      </c>
      <c r="B9" s="114" t="s">
        <v>59</v>
      </c>
      <c r="C9" s="115"/>
      <c r="D9" s="115"/>
      <c r="E9" s="115"/>
      <c r="F9" s="115"/>
      <c r="G9" s="115"/>
      <c r="H9" s="115"/>
      <c r="I9" s="115"/>
      <c r="J9" s="116"/>
      <c r="K9" s="1"/>
    </row>
    <row r="10" spans="1:11" x14ac:dyDescent="0.25">
      <c r="A10" s="22" t="s">
        <v>36</v>
      </c>
      <c r="B10" s="114" t="s">
        <v>54</v>
      </c>
      <c r="C10" s="115"/>
      <c r="D10" s="115"/>
      <c r="E10" s="115"/>
      <c r="F10" s="115"/>
      <c r="G10" s="115"/>
      <c r="H10" s="115"/>
      <c r="I10" s="115"/>
      <c r="J10" s="116"/>
      <c r="K10" s="1"/>
    </row>
    <row r="11" spans="1:11" ht="52.5" customHeight="1" x14ac:dyDescent="0.25">
      <c r="A11" s="6" t="s">
        <v>6</v>
      </c>
      <c r="B11" s="110" t="s">
        <v>55</v>
      </c>
      <c r="C11" s="111"/>
      <c r="D11" s="111"/>
      <c r="E11" s="111"/>
      <c r="F11" s="111"/>
      <c r="G11" s="111"/>
      <c r="H11" s="111"/>
      <c r="I11" s="111"/>
      <c r="J11" s="112"/>
    </row>
    <row r="12" spans="1:11" ht="42.75" customHeight="1" x14ac:dyDescent="0.25">
      <c r="A12" s="6" t="s">
        <v>7</v>
      </c>
      <c r="B12" s="110" t="s">
        <v>56</v>
      </c>
      <c r="C12" s="111"/>
      <c r="D12" s="111"/>
      <c r="E12" s="111"/>
      <c r="F12" s="111"/>
      <c r="G12" s="111"/>
      <c r="H12" s="111"/>
      <c r="I12" s="111"/>
      <c r="J12" s="112"/>
    </row>
    <row r="13" spans="1:11" ht="15.75" x14ac:dyDescent="0.25">
      <c r="A13" s="84" t="s">
        <v>8</v>
      </c>
      <c r="B13" s="85"/>
      <c r="C13" s="85"/>
      <c r="D13" s="85"/>
      <c r="E13" s="85"/>
      <c r="F13" s="85"/>
      <c r="G13" s="85"/>
      <c r="H13" s="85"/>
      <c r="I13" s="85"/>
      <c r="J13" s="86"/>
    </row>
    <row r="14" spans="1:11" x14ac:dyDescent="0.25">
      <c r="A14" s="6" t="s">
        <v>9</v>
      </c>
      <c r="B14" s="23">
        <v>2</v>
      </c>
      <c r="C14" s="113" t="s">
        <v>57</v>
      </c>
      <c r="D14" s="113"/>
      <c r="E14" s="113"/>
      <c r="F14" s="113"/>
      <c r="G14" s="113"/>
      <c r="H14" s="113"/>
      <c r="I14" s="113"/>
      <c r="J14" s="113"/>
    </row>
    <row r="15" spans="1:11" x14ac:dyDescent="0.25">
      <c r="A15" s="6" t="s">
        <v>10</v>
      </c>
      <c r="B15" s="9">
        <v>2.1</v>
      </c>
      <c r="C15" s="113" t="s">
        <v>58</v>
      </c>
      <c r="D15" s="113"/>
      <c r="E15" s="113"/>
      <c r="F15" s="113"/>
      <c r="G15" s="113"/>
      <c r="H15" s="113"/>
      <c r="I15" s="113"/>
      <c r="J15" s="113"/>
    </row>
    <row r="16" spans="1:11" ht="41.25" customHeight="1" x14ac:dyDescent="0.25">
      <c r="A16" s="6" t="s">
        <v>11</v>
      </c>
      <c r="B16" s="10" t="s">
        <v>60</v>
      </c>
      <c r="C16" s="113" t="s">
        <v>149</v>
      </c>
      <c r="D16" s="113"/>
      <c r="E16" s="113"/>
      <c r="F16" s="113"/>
      <c r="G16" s="113"/>
      <c r="H16" s="113"/>
      <c r="I16" s="113"/>
      <c r="J16" s="113"/>
    </row>
    <row r="17" spans="1:11" ht="15.75" x14ac:dyDescent="0.25">
      <c r="A17" s="84" t="s">
        <v>12</v>
      </c>
      <c r="B17" s="85"/>
      <c r="C17" s="85"/>
      <c r="D17" s="85"/>
      <c r="E17" s="85"/>
      <c r="F17" s="85"/>
      <c r="G17" s="85"/>
      <c r="H17" s="85"/>
      <c r="I17" s="85"/>
      <c r="J17" s="86"/>
    </row>
    <row r="18" spans="1:11" x14ac:dyDescent="0.25">
      <c r="A18" s="6" t="s">
        <v>13</v>
      </c>
      <c r="B18" s="80" t="s">
        <v>101</v>
      </c>
      <c r="C18" s="80"/>
      <c r="D18" s="80"/>
      <c r="E18" s="80"/>
      <c r="F18" s="80"/>
      <c r="G18" s="80"/>
      <c r="H18" s="80"/>
      <c r="I18" s="80"/>
      <c r="J18" s="81"/>
    </row>
    <row r="19" spans="1:11" ht="37.5" customHeight="1" x14ac:dyDescent="0.25">
      <c r="A19" s="11" t="s">
        <v>14</v>
      </c>
      <c r="B19" s="82" t="s">
        <v>100</v>
      </c>
      <c r="C19" s="82"/>
      <c r="D19" s="82"/>
      <c r="E19" s="82"/>
      <c r="F19" s="82"/>
      <c r="G19" s="82"/>
      <c r="H19" s="82"/>
      <c r="I19" s="82"/>
      <c r="J19" s="83"/>
    </row>
    <row r="20" spans="1:11" x14ac:dyDescent="0.25">
      <c r="A20" s="11" t="s">
        <v>15</v>
      </c>
      <c r="B20" s="82" t="s">
        <v>103</v>
      </c>
      <c r="C20" s="82"/>
      <c r="D20" s="82"/>
      <c r="E20" s="82"/>
      <c r="F20" s="82"/>
      <c r="G20" s="82"/>
      <c r="H20" s="82"/>
      <c r="I20" s="82"/>
      <c r="J20" s="83"/>
    </row>
    <row r="21" spans="1:11" x14ac:dyDescent="0.25">
      <c r="A21" s="11" t="s">
        <v>37</v>
      </c>
      <c r="B21" s="82" t="s">
        <v>102</v>
      </c>
      <c r="C21" s="82"/>
      <c r="D21" s="82"/>
      <c r="E21" s="82"/>
      <c r="F21" s="82"/>
      <c r="G21" s="82"/>
      <c r="H21" s="82"/>
      <c r="I21" s="82"/>
      <c r="J21" s="83"/>
      <c r="K21" s="1"/>
    </row>
    <row r="22" spans="1:11" ht="15.75" x14ac:dyDescent="0.25">
      <c r="A22" s="84" t="s">
        <v>16</v>
      </c>
      <c r="B22" s="85"/>
      <c r="C22" s="85"/>
      <c r="D22" s="85"/>
      <c r="E22" s="85"/>
      <c r="F22" s="85"/>
      <c r="G22" s="85"/>
      <c r="H22" s="85"/>
      <c r="I22" s="85"/>
      <c r="J22" s="86"/>
    </row>
    <row r="23" spans="1:11" ht="15.75" x14ac:dyDescent="0.25">
      <c r="A23" s="77" t="s">
        <v>17</v>
      </c>
      <c r="B23" s="78"/>
      <c r="C23" s="78"/>
      <c r="D23" s="78"/>
      <c r="E23" s="78"/>
      <c r="F23" s="78"/>
      <c r="G23" s="78"/>
      <c r="H23" s="78"/>
      <c r="I23" s="78"/>
      <c r="J23" s="79"/>
      <c r="K23" s="1"/>
    </row>
    <row r="24" spans="1:11" ht="15" customHeight="1" x14ac:dyDescent="0.25">
      <c r="A24" s="95" t="s">
        <v>18</v>
      </c>
      <c r="B24" s="96"/>
      <c r="C24" s="97" t="s">
        <v>19</v>
      </c>
      <c r="D24" s="98"/>
      <c r="E24" s="98"/>
      <c r="F24" s="98" t="s">
        <v>20</v>
      </c>
      <c r="G24" s="98"/>
      <c r="H24" s="96"/>
      <c r="I24" s="97" t="s">
        <v>21</v>
      </c>
      <c r="J24" s="99"/>
    </row>
    <row r="25" spans="1:11" x14ac:dyDescent="0.25">
      <c r="A25" s="100">
        <v>303800673</v>
      </c>
      <c r="B25" s="101"/>
      <c r="C25" s="102">
        <v>63451770.390000001</v>
      </c>
      <c r="D25" s="103"/>
      <c r="E25" s="104"/>
      <c r="F25" s="102">
        <v>51917924.539999999</v>
      </c>
      <c r="G25" s="103"/>
      <c r="H25" s="104"/>
      <c r="I25" s="105">
        <f>+F25/A25</f>
        <v>0.17089469890674008</v>
      </c>
      <c r="J25" s="106"/>
    </row>
    <row r="26" spans="1:11" ht="15.75" x14ac:dyDescent="0.25">
      <c r="A26" s="77" t="s">
        <v>22</v>
      </c>
      <c r="B26" s="78"/>
      <c r="C26" s="78"/>
      <c r="D26" s="78"/>
      <c r="E26" s="78"/>
      <c r="F26" s="78"/>
      <c r="G26" s="78"/>
      <c r="H26" s="78"/>
      <c r="I26" s="78"/>
      <c r="J26" s="79"/>
      <c r="K26" s="1"/>
    </row>
    <row r="27" spans="1:11" x14ac:dyDescent="0.25">
      <c r="A27" s="7"/>
      <c r="B27"/>
      <c r="C27" s="107" t="s">
        <v>23</v>
      </c>
      <c r="D27" s="108"/>
      <c r="E27" s="107" t="s">
        <v>43</v>
      </c>
      <c r="F27" s="108"/>
      <c r="G27" s="107" t="s">
        <v>38</v>
      </c>
      <c r="H27" s="107"/>
      <c r="I27" s="107" t="s">
        <v>24</v>
      </c>
      <c r="J27" s="109"/>
    </row>
    <row r="28" spans="1:11" ht="39" thickBot="1" x14ac:dyDescent="0.3">
      <c r="A28" s="12" t="s">
        <v>25</v>
      </c>
      <c r="B28" s="13" t="s">
        <v>26</v>
      </c>
      <c r="C28" s="13" t="s">
        <v>39</v>
      </c>
      <c r="D28" s="13" t="s">
        <v>40</v>
      </c>
      <c r="E28" s="13" t="s">
        <v>44</v>
      </c>
      <c r="F28" s="13" t="s">
        <v>45</v>
      </c>
      <c r="G28" s="13" t="s">
        <v>46</v>
      </c>
      <c r="H28" s="13" t="s">
        <v>47</v>
      </c>
      <c r="I28" s="13" t="s">
        <v>48</v>
      </c>
      <c r="J28" s="14" t="s">
        <v>49</v>
      </c>
      <c r="K28" s="60" t="s">
        <v>163</v>
      </c>
    </row>
    <row r="29" spans="1:11" ht="72.75" thickBot="1" x14ac:dyDescent="0.3">
      <c r="A29" s="26" t="s">
        <v>104</v>
      </c>
      <c r="B29" s="31" t="s">
        <v>143</v>
      </c>
      <c r="C29" s="15">
        <v>3000</v>
      </c>
      <c r="D29" s="28">
        <f>+C25</f>
        <v>63451770.390000001</v>
      </c>
      <c r="E29" s="15">
        <v>3000</v>
      </c>
      <c r="F29" s="28">
        <v>303800673</v>
      </c>
      <c r="G29" s="31">
        <v>0</v>
      </c>
      <c r="H29" s="28">
        <v>51917924.539999999</v>
      </c>
      <c r="I29" s="16">
        <v>0</v>
      </c>
      <c r="J29" s="17">
        <f>IF(H29&gt;0,H29/D29,0)</f>
        <v>0.81822657147139688</v>
      </c>
      <c r="K29" s="68"/>
    </row>
    <row r="30" spans="1:11" x14ac:dyDescent="0.25">
      <c r="A30" s="32"/>
      <c r="B30" s="33"/>
      <c r="C30" s="34"/>
      <c r="D30" s="35"/>
      <c r="E30" s="34"/>
      <c r="F30" s="35"/>
      <c r="G30" s="36"/>
      <c r="H30" s="35"/>
      <c r="I30" s="37"/>
      <c r="J30" s="38"/>
    </row>
    <row r="31" spans="1:11" ht="15.75" x14ac:dyDescent="0.25">
      <c r="A31" s="84" t="s">
        <v>27</v>
      </c>
      <c r="B31" s="85"/>
      <c r="C31" s="85"/>
      <c r="D31" s="85"/>
      <c r="E31" s="85"/>
      <c r="F31" s="85"/>
      <c r="G31" s="85"/>
      <c r="H31" s="85"/>
      <c r="I31" s="85"/>
      <c r="J31" s="86"/>
    </row>
    <row r="32" spans="1:11" ht="15.75" x14ac:dyDescent="0.25">
      <c r="A32" s="77" t="s">
        <v>28</v>
      </c>
      <c r="B32" s="78"/>
      <c r="C32" s="78"/>
      <c r="D32" s="78"/>
      <c r="E32" s="78"/>
      <c r="F32" s="78"/>
      <c r="G32" s="78"/>
      <c r="H32" s="78"/>
      <c r="I32" s="78"/>
      <c r="J32" s="79"/>
    </row>
    <row r="33" spans="1:11" x14ac:dyDescent="0.25">
      <c r="A33" s="18" t="s">
        <v>29</v>
      </c>
      <c r="B33" s="80" t="s">
        <v>145</v>
      </c>
      <c r="C33" s="80"/>
      <c r="D33" s="80"/>
      <c r="E33" s="80"/>
      <c r="F33" s="80"/>
      <c r="G33" s="80"/>
      <c r="H33" s="80"/>
      <c r="I33" s="80"/>
      <c r="J33" s="81"/>
    </row>
    <row r="34" spans="1:11" ht="30" x14ac:dyDescent="0.25">
      <c r="A34" s="18" t="s">
        <v>30</v>
      </c>
      <c r="B34" s="82" t="s">
        <v>144</v>
      </c>
      <c r="C34" s="82"/>
      <c r="D34" s="82"/>
      <c r="E34" s="82"/>
      <c r="F34" s="82"/>
      <c r="G34" s="82"/>
      <c r="H34" s="82"/>
      <c r="I34" s="82"/>
      <c r="J34" s="83"/>
    </row>
    <row r="35" spans="1:11" x14ac:dyDescent="0.25">
      <c r="A35" s="18" t="s">
        <v>31</v>
      </c>
      <c r="B35" s="82" t="s">
        <v>164</v>
      </c>
      <c r="C35" s="82"/>
      <c r="D35" s="82"/>
      <c r="E35" s="82"/>
      <c r="F35" s="82"/>
      <c r="G35" s="82"/>
      <c r="H35" s="82"/>
      <c r="I35" s="82"/>
      <c r="J35" s="83"/>
      <c r="K35" s="1"/>
    </row>
    <row r="36" spans="1:11" ht="91.5" customHeight="1" x14ac:dyDescent="0.25">
      <c r="A36" s="18" t="s">
        <v>32</v>
      </c>
      <c r="B36" s="82" t="s">
        <v>181</v>
      </c>
      <c r="C36" s="82"/>
      <c r="D36" s="82"/>
      <c r="E36" s="82"/>
      <c r="F36" s="82"/>
      <c r="G36" s="82"/>
      <c r="H36" s="82"/>
      <c r="I36" s="82"/>
      <c r="J36" s="83"/>
    </row>
    <row r="37" spans="1:11" ht="27.75" customHeight="1" x14ac:dyDescent="0.25">
      <c r="A37" s="84" t="s">
        <v>33</v>
      </c>
      <c r="B37" s="85"/>
      <c r="C37" s="85"/>
      <c r="D37" s="85"/>
      <c r="E37" s="85"/>
      <c r="F37" s="85"/>
      <c r="G37" s="85"/>
      <c r="H37" s="85"/>
      <c r="I37" s="85"/>
      <c r="J37" s="86"/>
    </row>
    <row r="38" spans="1:11" ht="30.75" customHeight="1" x14ac:dyDescent="0.25">
      <c r="A38" s="87" t="s">
        <v>34</v>
      </c>
      <c r="B38" s="88"/>
      <c r="C38" s="88"/>
      <c r="D38" s="88"/>
      <c r="E38" s="88"/>
      <c r="F38" s="88"/>
      <c r="G38" s="88"/>
      <c r="H38" s="88"/>
      <c r="I38" s="88"/>
      <c r="J38" s="89"/>
    </row>
    <row r="39" spans="1:11" x14ac:dyDescent="0.25">
      <c r="A39" s="90" t="s">
        <v>41</v>
      </c>
      <c r="B39" s="91"/>
      <c r="C39" s="91"/>
      <c r="D39" s="91"/>
      <c r="E39" s="91"/>
      <c r="F39" s="91"/>
      <c r="G39" s="91"/>
      <c r="H39" s="91"/>
      <c r="I39" s="91"/>
      <c r="J39" s="92"/>
    </row>
    <row r="40" spans="1:11" x14ac:dyDescent="0.25">
      <c r="A40" s="24"/>
      <c r="B40" s="24"/>
      <c r="C40" s="24"/>
      <c r="D40" s="24"/>
      <c r="E40" s="24"/>
      <c r="F40" s="24"/>
      <c r="G40" s="24"/>
      <c r="H40" s="24"/>
      <c r="I40" s="24"/>
      <c r="J40" s="24"/>
    </row>
    <row r="41" spans="1:11" x14ac:dyDescent="0.25">
      <c r="A41" s="93" t="s">
        <v>42</v>
      </c>
      <c r="B41" s="93"/>
      <c r="C41" s="93"/>
      <c r="D41" s="93"/>
      <c r="E41" s="93"/>
      <c r="F41" s="93"/>
      <c r="G41" s="93"/>
      <c r="H41" s="93"/>
      <c r="I41" s="93"/>
      <c r="J41" s="93"/>
    </row>
    <row r="42" spans="1:11" x14ac:dyDescent="0.25">
      <c r="G42" s="94"/>
      <c r="H42" s="94"/>
      <c r="I42" s="94"/>
      <c r="J42" s="94"/>
    </row>
    <row r="43" spans="1:11" x14ac:dyDescent="0.25">
      <c r="A43" s="25" t="s">
        <v>50</v>
      </c>
      <c r="B43" s="29">
        <f>+A25</f>
        <v>303800673</v>
      </c>
      <c r="G43" s="76"/>
      <c r="H43" s="76"/>
      <c r="I43" s="76"/>
      <c r="J43" s="76"/>
    </row>
    <row r="44" spans="1:11" x14ac:dyDescent="0.25">
      <c r="A44" s="25" t="s">
        <v>51</v>
      </c>
      <c r="B44" s="29">
        <f>+C25</f>
        <v>63451770.390000001</v>
      </c>
      <c r="G44" s="76"/>
      <c r="H44" s="76"/>
      <c r="I44" s="76"/>
      <c r="J44" s="76"/>
    </row>
    <row r="45" spans="1:11" x14ac:dyDescent="0.25">
      <c r="A45" s="25" t="s">
        <v>52</v>
      </c>
      <c r="B45" s="29">
        <f>+F25</f>
        <v>51917924.539999999</v>
      </c>
    </row>
  </sheetData>
  <mergeCells count="51">
    <mergeCell ref="B10:J10"/>
    <mergeCell ref="B1:J1"/>
    <mergeCell ref="B2:C2"/>
    <mergeCell ref="D2:H2"/>
    <mergeCell ref="B3:C3"/>
    <mergeCell ref="D3:H3"/>
    <mergeCell ref="A4:J4"/>
    <mergeCell ref="A5:J5"/>
    <mergeCell ref="A6:J6"/>
    <mergeCell ref="A7:J7"/>
    <mergeCell ref="B8:J8"/>
    <mergeCell ref="B9:J9"/>
    <mergeCell ref="A22:J22"/>
    <mergeCell ref="B11:J11"/>
    <mergeCell ref="B12:J12"/>
    <mergeCell ref="A13:J13"/>
    <mergeCell ref="C14:J14"/>
    <mergeCell ref="C15:J15"/>
    <mergeCell ref="C16:J16"/>
    <mergeCell ref="A17:J17"/>
    <mergeCell ref="B18:J18"/>
    <mergeCell ref="B19:J19"/>
    <mergeCell ref="B20:J20"/>
    <mergeCell ref="B21:J21"/>
    <mergeCell ref="A31:J31"/>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G44:J44"/>
    <mergeCell ref="A32:J32"/>
    <mergeCell ref="B33:J33"/>
    <mergeCell ref="B34:J34"/>
    <mergeCell ref="B35:J35"/>
    <mergeCell ref="B36:J36"/>
    <mergeCell ref="A37:J37"/>
    <mergeCell ref="A38:J38"/>
    <mergeCell ref="A39:J39"/>
    <mergeCell ref="A41:J41"/>
    <mergeCell ref="G42:J42"/>
    <mergeCell ref="G43:J43"/>
  </mergeCells>
  <dataValidations count="16">
    <dataValidation allowBlank="1" sqref="A8" xr:uid="{00000000-0002-0000-0500-000000000000}"/>
    <dataValidation allowBlank="1" showInputMessage="1" prompt="Nombre del capítulo" sqref="B8:J10" xr:uid="{00000000-0002-0000-0500-000001000000}"/>
    <dataValidation allowBlank="1" showInputMessage="1" showErrorMessage="1" prompt="¿A quién va dirigido el programa?, ¿qué característica tiene esta población que requiere ser beneficiada?" sqref="B20:J20" xr:uid="{00000000-0002-0000-0500-000002000000}"/>
    <dataValidation allowBlank="1" showInputMessage="1" showErrorMessage="1" prompt="Nombre del producto" sqref="B33:J33" xr:uid="{00000000-0002-0000-0500-000003000000}"/>
    <dataValidation allowBlank="1" showInputMessage="1" showErrorMessage="1" prompt="¿En qué consiste el producto? su objetivo" sqref="B34:J34" xr:uid="{00000000-0002-0000-0500-000004000000}"/>
    <dataValidation allowBlank="1" showInputMessage="1" showErrorMessage="1" prompt="1. Describir lo plasmado en el presupuesto_x000a_2. Describir lo alcanzado en términos financieros y de producción " sqref="B35:J35" xr:uid="{00000000-0002-0000-0500-000005000000}"/>
    <dataValidation allowBlank="1" showInputMessage="1" showErrorMessage="1" prompt="De existir desvío, explicar razones." sqref="B36:J36" xr:uid="{00000000-0002-0000-0500-000006000000}"/>
    <dataValidation allowBlank="1" showInputMessage="1" showErrorMessage="1" prompt="Oportunidades de mejora identificadas" sqref="A39:J40" xr:uid="{00000000-0002-0000-0500-000007000000}"/>
    <dataValidation allowBlank="1" showInputMessage="1" showErrorMessage="1" prompt="Presupuesto del programa" sqref="A25:C25 F25" xr:uid="{00000000-0002-0000-0500-000008000000}"/>
    <dataValidation allowBlank="1" showInputMessage="1" showErrorMessage="1" prompt="¿En qué consiste el programa?" sqref="B19:J19" xr:uid="{00000000-0002-0000-0500-000009000000}"/>
    <dataValidation allowBlank="1" showInputMessage="1" showErrorMessage="1" prompt="Monto presupuestado para el producto" sqref="B43:B44 D28:D30 F28:F30" xr:uid="{00000000-0002-0000-0500-00000A000000}"/>
    <dataValidation allowBlank="1" showInputMessage="1" showErrorMessage="1" prompt="Nombre de cada producto" sqref="A28:A30" xr:uid="{00000000-0002-0000-0500-00000B000000}"/>
    <dataValidation allowBlank="1" showInputMessage="1" showErrorMessage="1" prompt="Nombre del indicador" sqref="B28:B30" xr:uid="{00000000-0002-0000-0500-00000C000000}"/>
    <dataValidation allowBlank="1" showInputMessage="1" showErrorMessage="1" prompt="Meta anual del indicador" sqref="C28:C30 E28:E30" xr:uid="{00000000-0002-0000-0500-00000D000000}"/>
    <dataValidation allowBlank="1" showInputMessage="1" showErrorMessage="1" prompt="Meta alcanzada en el trimestre" sqref="G28:G30" xr:uid="{00000000-0002-0000-0500-00000E000000}"/>
    <dataValidation allowBlank="1" showInputMessage="1" showErrorMessage="1" prompt="Monto ejecutado en el trimestre" sqref="H28:H30" xr:uid="{00000000-0002-0000-0500-00000F000000}"/>
  </dataValidations>
  <pageMargins left="0.7" right="0.7" top="0.75" bottom="0.75" header="0.3" footer="0.3"/>
  <pageSetup scale="62" orientation="portrait" r:id="rId1"/>
  <ignoredErrors>
    <ignoredError sqref="D29:F29 B43:B45 J29" unlockedFormula="1"/>
  </ignoredErrors>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44"/>
  <sheetViews>
    <sheetView view="pageBreakPreview" zoomScale="120" zoomScaleNormal="100" zoomScaleSheetLayoutView="120" workbookViewId="0">
      <selection activeCell="J3" sqref="J3"/>
    </sheetView>
  </sheetViews>
  <sheetFormatPr baseColWidth="10" defaultColWidth="11.42578125" defaultRowHeight="15" x14ac:dyDescent="0.25"/>
  <cols>
    <col min="1" max="1" width="23" style="8" customWidth="1"/>
    <col min="2" max="2" width="19.85546875" style="8" bestFit="1" customWidth="1"/>
    <col min="3" max="10" width="12.7109375" style="8" customWidth="1"/>
    <col min="11" max="11" width="18.42578125" style="8" customWidth="1"/>
  </cols>
  <sheetData>
    <row r="1" spans="1:11" ht="21.75" thickBot="1" x14ac:dyDescent="0.3">
      <c r="A1" s="19"/>
      <c r="B1" s="117" t="s">
        <v>208</v>
      </c>
      <c r="C1" s="118"/>
      <c r="D1" s="118"/>
      <c r="E1" s="118"/>
      <c r="F1" s="118"/>
      <c r="G1" s="118"/>
      <c r="H1" s="118"/>
      <c r="I1" s="118"/>
      <c r="J1" s="119"/>
      <c r="K1" s="1"/>
    </row>
    <row r="2" spans="1:11" ht="21.75" thickBot="1" x14ac:dyDescent="0.3">
      <c r="A2" s="20"/>
      <c r="B2" s="120" t="s">
        <v>0</v>
      </c>
      <c r="C2" s="121"/>
      <c r="D2" s="120" t="s">
        <v>1</v>
      </c>
      <c r="E2" s="121"/>
      <c r="F2" s="121"/>
      <c r="G2" s="121"/>
      <c r="H2" s="122"/>
      <c r="I2" s="2" t="s">
        <v>2</v>
      </c>
      <c r="J2" s="3" t="s">
        <v>3</v>
      </c>
      <c r="K2" s="1"/>
    </row>
    <row r="3" spans="1:11" ht="21.75" thickBot="1" x14ac:dyDescent="0.3">
      <c r="A3" s="21"/>
      <c r="B3" s="123"/>
      <c r="C3" s="124"/>
      <c r="D3" s="123"/>
      <c r="E3" s="124"/>
      <c r="F3" s="124"/>
      <c r="G3" s="124"/>
      <c r="H3" s="125"/>
      <c r="I3" s="4"/>
      <c r="J3" s="5">
        <v>0</v>
      </c>
      <c r="K3" s="1"/>
    </row>
    <row r="4" spans="1:11" x14ac:dyDescent="0.25">
      <c r="A4" s="126"/>
      <c r="B4" s="127"/>
      <c r="C4" s="127"/>
      <c r="D4" s="128"/>
      <c r="E4" s="128"/>
      <c r="F4" s="128"/>
      <c r="G4" s="128"/>
      <c r="H4" s="128"/>
      <c r="I4" s="127"/>
      <c r="J4" s="129"/>
      <c r="K4" s="1"/>
    </row>
    <row r="5" spans="1:11" ht="3" customHeight="1" x14ac:dyDescent="0.25">
      <c r="A5" s="130"/>
      <c r="B5" s="131"/>
      <c r="C5" s="131"/>
      <c r="D5" s="131"/>
      <c r="E5" s="131"/>
      <c r="F5" s="131"/>
      <c r="G5" s="131"/>
      <c r="H5" s="131"/>
      <c r="I5" s="131"/>
      <c r="J5" s="132"/>
      <c r="K5" s="1"/>
    </row>
    <row r="6" spans="1:11" ht="15.75" x14ac:dyDescent="0.25">
      <c r="A6" s="84" t="s">
        <v>196</v>
      </c>
      <c r="B6" s="85"/>
      <c r="C6" s="85"/>
      <c r="D6" s="85"/>
      <c r="E6" s="85"/>
      <c r="F6" s="85"/>
      <c r="G6" s="85"/>
      <c r="H6" s="85"/>
      <c r="I6" s="85"/>
      <c r="J6" s="86"/>
      <c r="K6" s="1"/>
    </row>
    <row r="7" spans="1:11" ht="15.75" x14ac:dyDescent="0.25">
      <c r="A7" s="77" t="s">
        <v>4</v>
      </c>
      <c r="B7" s="78"/>
      <c r="C7" s="78"/>
      <c r="D7" s="78"/>
      <c r="E7" s="78"/>
      <c r="F7" s="78"/>
      <c r="G7" s="78"/>
      <c r="H7" s="78"/>
      <c r="I7" s="78"/>
      <c r="J7" s="79"/>
      <c r="K7" s="1"/>
    </row>
    <row r="8" spans="1:11" x14ac:dyDescent="0.25">
      <c r="A8" s="6" t="s">
        <v>5</v>
      </c>
      <c r="B8" s="114" t="s">
        <v>53</v>
      </c>
      <c r="C8" s="115"/>
      <c r="D8" s="115"/>
      <c r="E8" s="115"/>
      <c r="F8" s="115"/>
      <c r="G8" s="115"/>
      <c r="H8" s="115"/>
      <c r="I8" s="115"/>
      <c r="J8" s="116"/>
      <c r="K8" s="1"/>
    </row>
    <row r="9" spans="1:11" x14ac:dyDescent="0.25">
      <c r="A9" s="22" t="s">
        <v>35</v>
      </c>
      <c r="B9" s="114" t="s">
        <v>59</v>
      </c>
      <c r="C9" s="115"/>
      <c r="D9" s="115"/>
      <c r="E9" s="115"/>
      <c r="F9" s="115"/>
      <c r="G9" s="115"/>
      <c r="H9" s="115"/>
      <c r="I9" s="115"/>
      <c r="J9" s="116"/>
      <c r="K9" s="1"/>
    </row>
    <row r="10" spans="1:11" x14ac:dyDescent="0.25">
      <c r="A10" s="22" t="s">
        <v>36</v>
      </c>
      <c r="B10" s="114" t="s">
        <v>54</v>
      </c>
      <c r="C10" s="115"/>
      <c r="D10" s="115"/>
      <c r="E10" s="115"/>
      <c r="F10" s="115"/>
      <c r="G10" s="115"/>
      <c r="H10" s="115"/>
      <c r="I10" s="115"/>
      <c r="J10" s="116"/>
      <c r="K10" s="1"/>
    </row>
    <row r="11" spans="1:11" ht="52.5" customHeight="1" x14ac:dyDescent="0.25">
      <c r="A11" s="6" t="s">
        <v>6</v>
      </c>
      <c r="B11" s="110" t="s">
        <v>55</v>
      </c>
      <c r="C11" s="111"/>
      <c r="D11" s="111"/>
      <c r="E11" s="111"/>
      <c r="F11" s="111"/>
      <c r="G11" s="111"/>
      <c r="H11" s="111"/>
      <c r="I11" s="111"/>
      <c r="J11" s="112"/>
    </row>
    <row r="12" spans="1:11" ht="42.75" customHeight="1" x14ac:dyDescent="0.25">
      <c r="A12" s="6" t="s">
        <v>7</v>
      </c>
      <c r="B12" s="110" t="s">
        <v>56</v>
      </c>
      <c r="C12" s="111"/>
      <c r="D12" s="111"/>
      <c r="E12" s="111"/>
      <c r="F12" s="111"/>
      <c r="G12" s="111"/>
      <c r="H12" s="111"/>
      <c r="I12" s="111"/>
      <c r="J12" s="112"/>
    </row>
    <row r="13" spans="1:11" ht="15.75" x14ac:dyDescent="0.25">
      <c r="A13" s="84" t="s">
        <v>8</v>
      </c>
      <c r="B13" s="85"/>
      <c r="C13" s="85"/>
      <c r="D13" s="85"/>
      <c r="E13" s="85"/>
      <c r="F13" s="85"/>
      <c r="G13" s="85"/>
      <c r="H13" s="85"/>
      <c r="I13" s="85"/>
      <c r="J13" s="86"/>
    </row>
    <row r="14" spans="1:11" x14ac:dyDescent="0.25">
      <c r="A14" s="6" t="s">
        <v>9</v>
      </c>
      <c r="B14" s="23">
        <v>2</v>
      </c>
      <c r="C14" s="113" t="s">
        <v>57</v>
      </c>
      <c r="D14" s="113"/>
      <c r="E14" s="113"/>
      <c r="F14" s="113"/>
      <c r="G14" s="113"/>
      <c r="H14" s="113"/>
      <c r="I14" s="113"/>
      <c r="J14" s="113"/>
    </row>
    <row r="15" spans="1:11" x14ac:dyDescent="0.25">
      <c r="A15" s="6" t="s">
        <v>10</v>
      </c>
      <c r="B15" s="9">
        <v>2.1</v>
      </c>
      <c r="C15" s="113" t="s">
        <v>58</v>
      </c>
      <c r="D15" s="113"/>
      <c r="E15" s="113"/>
      <c r="F15" s="113"/>
      <c r="G15" s="113"/>
      <c r="H15" s="113"/>
      <c r="I15" s="113"/>
      <c r="J15" s="113"/>
    </row>
    <row r="16" spans="1:11" ht="18.75" customHeight="1" x14ac:dyDescent="0.25">
      <c r="A16" s="6" t="s">
        <v>11</v>
      </c>
      <c r="B16" s="10" t="s">
        <v>68</v>
      </c>
      <c r="C16" s="113" t="s">
        <v>83</v>
      </c>
      <c r="D16" s="113"/>
      <c r="E16" s="113"/>
      <c r="F16" s="113"/>
      <c r="G16" s="113"/>
      <c r="H16" s="113"/>
      <c r="I16" s="113"/>
      <c r="J16" s="113"/>
    </row>
    <row r="17" spans="1:12" ht="15.75" x14ac:dyDescent="0.25">
      <c r="A17" s="84" t="s">
        <v>12</v>
      </c>
      <c r="B17" s="85"/>
      <c r="C17" s="85"/>
      <c r="D17" s="85"/>
      <c r="E17" s="85"/>
      <c r="F17" s="85"/>
      <c r="G17" s="85"/>
      <c r="H17" s="85"/>
      <c r="I17" s="85"/>
      <c r="J17" s="86"/>
    </row>
    <row r="18" spans="1:12" x14ac:dyDescent="0.25">
      <c r="A18" s="6" t="s">
        <v>13</v>
      </c>
      <c r="B18" s="80" t="s">
        <v>107</v>
      </c>
      <c r="C18" s="80"/>
      <c r="D18" s="80"/>
      <c r="E18" s="80"/>
      <c r="F18" s="80"/>
      <c r="G18" s="80"/>
      <c r="H18" s="80"/>
      <c r="I18" s="80"/>
      <c r="J18" s="81"/>
    </row>
    <row r="19" spans="1:12" ht="73.5" customHeight="1" x14ac:dyDescent="0.25">
      <c r="A19" s="11" t="s">
        <v>14</v>
      </c>
      <c r="B19" s="82" t="s">
        <v>105</v>
      </c>
      <c r="C19" s="82"/>
      <c r="D19" s="82"/>
      <c r="E19" s="82"/>
      <c r="F19" s="82"/>
      <c r="G19" s="82"/>
      <c r="H19" s="82"/>
      <c r="I19" s="82"/>
      <c r="J19" s="83"/>
    </row>
    <row r="20" spans="1:12" x14ac:dyDescent="0.25">
      <c r="A20" s="11" t="s">
        <v>15</v>
      </c>
      <c r="B20" s="82" t="s">
        <v>106</v>
      </c>
      <c r="C20" s="82"/>
      <c r="D20" s="82"/>
      <c r="E20" s="82"/>
      <c r="F20" s="82"/>
      <c r="G20" s="82"/>
      <c r="H20" s="82"/>
      <c r="I20" s="82"/>
      <c r="J20" s="83"/>
    </row>
    <row r="21" spans="1:12" x14ac:dyDescent="0.25">
      <c r="A21" s="11" t="s">
        <v>37</v>
      </c>
      <c r="B21" s="82" t="s">
        <v>148</v>
      </c>
      <c r="C21" s="82"/>
      <c r="D21" s="82"/>
      <c r="E21" s="82"/>
      <c r="F21" s="82"/>
      <c r="G21" s="82"/>
      <c r="H21" s="82"/>
      <c r="I21" s="82"/>
      <c r="J21" s="83"/>
      <c r="K21" s="1"/>
    </row>
    <row r="22" spans="1:12" ht="15.75" x14ac:dyDescent="0.25">
      <c r="A22" s="84" t="s">
        <v>16</v>
      </c>
      <c r="B22" s="85"/>
      <c r="C22" s="85"/>
      <c r="D22" s="85"/>
      <c r="E22" s="85"/>
      <c r="F22" s="85"/>
      <c r="G22" s="85"/>
      <c r="H22" s="85"/>
      <c r="I22" s="85"/>
      <c r="J22" s="86"/>
    </row>
    <row r="23" spans="1:12" ht="15.75" x14ac:dyDescent="0.25">
      <c r="A23" s="77" t="s">
        <v>17</v>
      </c>
      <c r="B23" s="78"/>
      <c r="C23" s="78"/>
      <c r="D23" s="78"/>
      <c r="E23" s="78"/>
      <c r="F23" s="78"/>
      <c r="G23" s="78"/>
      <c r="H23" s="78"/>
      <c r="I23" s="78"/>
      <c r="J23" s="79"/>
      <c r="K23" s="1"/>
    </row>
    <row r="24" spans="1:12" ht="15" customHeight="1" x14ac:dyDescent="0.25">
      <c r="A24" s="95" t="s">
        <v>18</v>
      </c>
      <c r="B24" s="96"/>
      <c r="C24" s="97" t="s">
        <v>19</v>
      </c>
      <c r="D24" s="98"/>
      <c r="E24" s="98"/>
      <c r="F24" s="98" t="s">
        <v>20</v>
      </c>
      <c r="G24" s="98"/>
      <c r="H24" s="96"/>
      <c r="I24" s="97" t="s">
        <v>21</v>
      </c>
      <c r="J24" s="99"/>
    </row>
    <row r="25" spans="1:12" x14ac:dyDescent="0.25">
      <c r="A25" s="100">
        <v>889503853</v>
      </c>
      <c r="B25" s="101"/>
      <c r="C25" s="102">
        <v>726447324.28999996</v>
      </c>
      <c r="D25" s="103"/>
      <c r="E25" s="104"/>
      <c r="F25" s="102">
        <v>719464064.65999997</v>
      </c>
      <c r="G25" s="103"/>
      <c r="H25" s="104"/>
      <c r="I25" s="105">
        <f>+F25/A25</f>
        <v>0.80883749096025548</v>
      </c>
      <c r="J25" s="106"/>
    </row>
    <row r="26" spans="1:12" ht="15.75" x14ac:dyDescent="0.25">
      <c r="A26" s="77" t="s">
        <v>22</v>
      </c>
      <c r="B26" s="78"/>
      <c r="C26" s="78"/>
      <c r="D26" s="78"/>
      <c r="E26" s="78"/>
      <c r="F26" s="78"/>
      <c r="G26" s="78"/>
      <c r="H26" s="78"/>
      <c r="I26" s="78"/>
      <c r="J26" s="79"/>
      <c r="K26" s="1"/>
    </row>
    <row r="27" spans="1:12" x14ac:dyDescent="0.25">
      <c r="A27" s="7"/>
      <c r="B27"/>
      <c r="C27" s="107" t="s">
        <v>23</v>
      </c>
      <c r="D27" s="108"/>
      <c r="E27" s="107" t="s">
        <v>43</v>
      </c>
      <c r="F27" s="108"/>
      <c r="G27" s="107" t="s">
        <v>38</v>
      </c>
      <c r="H27" s="107"/>
      <c r="I27" s="107" t="s">
        <v>24</v>
      </c>
      <c r="J27" s="109"/>
    </row>
    <row r="28" spans="1:12" ht="38.25" x14ac:dyDescent="0.25">
      <c r="A28" s="12" t="s">
        <v>25</v>
      </c>
      <c r="B28" s="13" t="s">
        <v>26</v>
      </c>
      <c r="C28" s="13" t="s">
        <v>39</v>
      </c>
      <c r="D28" s="13" t="s">
        <v>40</v>
      </c>
      <c r="E28" s="13" t="s">
        <v>44</v>
      </c>
      <c r="F28" s="13" t="s">
        <v>45</v>
      </c>
      <c r="G28" s="13" t="s">
        <v>46</v>
      </c>
      <c r="H28" s="13" t="s">
        <v>47</v>
      </c>
      <c r="I28" s="13" t="s">
        <v>48</v>
      </c>
      <c r="J28" s="14" t="s">
        <v>49</v>
      </c>
      <c r="K28" s="66" t="s">
        <v>163</v>
      </c>
    </row>
    <row r="29" spans="1:12" ht="60" x14ac:dyDescent="0.25">
      <c r="A29" s="64" t="s">
        <v>108</v>
      </c>
      <c r="B29" s="28" t="s">
        <v>146</v>
      </c>
      <c r="C29" s="15">
        <v>6198</v>
      </c>
      <c r="D29" s="28">
        <v>634872496.54999995</v>
      </c>
      <c r="E29" s="15">
        <v>6198</v>
      </c>
      <c r="F29" s="28">
        <v>694995634</v>
      </c>
      <c r="G29" s="15">
        <f>(5005+5079+5038+4815)/4</f>
        <v>4984.25</v>
      </c>
      <c r="H29" s="28">
        <v>632597903.25999999</v>
      </c>
      <c r="I29" s="16">
        <f>IF(G29&gt;0,G29/C29,0)</f>
        <v>0.80417070022587933</v>
      </c>
      <c r="J29" s="17">
        <f>IF(H29&gt;0,H29/D29,0)</f>
        <v>0.99641724393108777</v>
      </c>
      <c r="K29" s="67"/>
    </row>
    <row r="30" spans="1:12" ht="15.75" x14ac:dyDescent="0.25">
      <c r="A30" s="84" t="s">
        <v>27</v>
      </c>
      <c r="B30" s="85"/>
      <c r="C30" s="85"/>
      <c r="D30" s="85"/>
      <c r="E30" s="85"/>
      <c r="F30" s="85"/>
      <c r="G30" s="85"/>
      <c r="H30" s="85"/>
      <c r="I30" s="85"/>
      <c r="J30" s="86"/>
      <c r="L30" s="57"/>
    </row>
    <row r="31" spans="1:12" ht="15.75" x14ac:dyDescent="0.25">
      <c r="A31" s="77" t="s">
        <v>28</v>
      </c>
      <c r="B31" s="78"/>
      <c r="C31" s="78"/>
      <c r="D31" s="78"/>
      <c r="E31" s="78"/>
      <c r="F31" s="78"/>
      <c r="G31" s="78"/>
      <c r="H31" s="78"/>
      <c r="I31" s="78"/>
      <c r="J31" s="79"/>
      <c r="K31" s="1"/>
    </row>
    <row r="32" spans="1:12" ht="15" customHeight="1" x14ac:dyDescent="0.25">
      <c r="A32" s="18" t="s">
        <v>29</v>
      </c>
      <c r="B32" s="80" t="s">
        <v>109</v>
      </c>
      <c r="C32" s="80"/>
      <c r="D32" s="80"/>
      <c r="E32" s="80"/>
      <c r="F32" s="80"/>
      <c r="G32" s="80"/>
      <c r="H32" s="80"/>
      <c r="I32" s="80"/>
      <c r="J32" s="81"/>
    </row>
    <row r="33" spans="1:11" ht="30" x14ac:dyDescent="0.25">
      <c r="A33" s="18" t="s">
        <v>30</v>
      </c>
      <c r="B33" s="82" t="s">
        <v>147</v>
      </c>
      <c r="C33" s="82"/>
      <c r="D33" s="82"/>
      <c r="E33" s="82"/>
      <c r="F33" s="82"/>
      <c r="G33" s="82"/>
      <c r="H33" s="82"/>
      <c r="I33" s="82"/>
      <c r="J33" s="83"/>
    </row>
    <row r="34" spans="1:11" ht="33" customHeight="1" x14ac:dyDescent="0.25">
      <c r="A34" s="18" t="s">
        <v>31</v>
      </c>
      <c r="B34" s="82" t="s">
        <v>182</v>
      </c>
      <c r="C34" s="82"/>
      <c r="D34" s="82"/>
      <c r="E34" s="82"/>
      <c r="F34" s="82"/>
      <c r="G34" s="82"/>
      <c r="H34" s="82"/>
      <c r="I34" s="82"/>
      <c r="J34" s="83"/>
    </row>
    <row r="35" spans="1:11" ht="103.35" customHeight="1" x14ac:dyDescent="0.25">
      <c r="A35" s="18" t="s">
        <v>32</v>
      </c>
      <c r="B35" s="82" t="s">
        <v>183</v>
      </c>
      <c r="C35" s="82"/>
      <c r="D35" s="82"/>
      <c r="E35" s="82"/>
      <c r="F35" s="82"/>
      <c r="G35" s="82"/>
      <c r="H35" s="82"/>
      <c r="I35" s="82"/>
      <c r="J35" s="83"/>
    </row>
    <row r="36" spans="1:11" ht="15.75" x14ac:dyDescent="0.25">
      <c r="A36" s="84" t="s">
        <v>33</v>
      </c>
      <c r="B36" s="85"/>
      <c r="C36" s="85"/>
      <c r="D36" s="85"/>
      <c r="E36" s="85"/>
      <c r="F36" s="85"/>
      <c r="G36" s="85"/>
      <c r="H36" s="85"/>
      <c r="I36" s="85"/>
      <c r="J36" s="86"/>
    </row>
    <row r="37" spans="1:11" ht="15.75" x14ac:dyDescent="0.25">
      <c r="A37" s="87" t="s">
        <v>34</v>
      </c>
      <c r="B37" s="88"/>
      <c r="C37" s="88"/>
      <c r="D37" s="88"/>
      <c r="E37" s="88"/>
      <c r="F37" s="88"/>
      <c r="G37" s="88"/>
      <c r="H37" s="88"/>
      <c r="I37" s="88"/>
      <c r="J37" s="89"/>
      <c r="K37" s="1"/>
    </row>
    <row r="38" spans="1:11" ht="27.75" customHeight="1" x14ac:dyDescent="0.25">
      <c r="A38" s="90" t="s">
        <v>41</v>
      </c>
      <c r="B38" s="91"/>
      <c r="C38" s="91"/>
      <c r="D38" s="91"/>
      <c r="E38" s="91"/>
      <c r="F38" s="91"/>
      <c r="G38" s="91"/>
      <c r="H38" s="91"/>
      <c r="I38" s="91"/>
      <c r="J38" s="92"/>
    </row>
    <row r="39" spans="1:11" ht="27.75" customHeight="1" x14ac:dyDescent="0.25">
      <c r="A39" s="24"/>
      <c r="B39" s="24"/>
      <c r="C39" s="24"/>
      <c r="D39" s="24"/>
      <c r="E39" s="24"/>
      <c r="F39" s="24"/>
      <c r="G39" s="24"/>
      <c r="H39" s="24"/>
      <c r="I39" s="24"/>
      <c r="J39" s="24"/>
    </row>
    <row r="40" spans="1:11" ht="30.75" customHeight="1" x14ac:dyDescent="0.25">
      <c r="A40" s="93" t="s">
        <v>42</v>
      </c>
      <c r="B40" s="93"/>
      <c r="C40" s="93"/>
      <c r="D40" s="93"/>
      <c r="E40" s="93"/>
      <c r="F40" s="93"/>
      <c r="G40" s="93"/>
      <c r="H40" s="93"/>
      <c r="I40" s="93"/>
      <c r="J40" s="93"/>
    </row>
    <row r="41" spans="1:11" x14ac:dyDescent="0.25">
      <c r="G41" s="94"/>
      <c r="H41" s="94"/>
      <c r="I41" s="94"/>
      <c r="J41" s="94"/>
    </row>
    <row r="42" spans="1:11" x14ac:dyDescent="0.25">
      <c r="A42" s="25" t="s">
        <v>50</v>
      </c>
      <c r="B42" s="29">
        <f>+Tabla132456[Financiera
(D)]</f>
        <v>694995634</v>
      </c>
      <c r="G42" s="76"/>
      <c r="H42" s="76"/>
      <c r="I42" s="76"/>
      <c r="J42" s="76"/>
    </row>
    <row r="43" spans="1:11" x14ac:dyDescent="0.25">
      <c r="A43" s="25" t="s">
        <v>51</v>
      </c>
      <c r="B43" s="29">
        <f>+Tabla132456[Financiera
(B)]</f>
        <v>634872496.54999995</v>
      </c>
      <c r="G43" s="76"/>
      <c r="H43" s="76"/>
      <c r="I43" s="76"/>
      <c r="J43" s="76"/>
    </row>
    <row r="44" spans="1:11" x14ac:dyDescent="0.25">
      <c r="A44" s="25" t="s">
        <v>52</v>
      </c>
      <c r="B44" s="29">
        <f>+Tabla132456[Financiera 
 (F)]</f>
        <v>632597903.25999999</v>
      </c>
    </row>
  </sheetData>
  <mergeCells count="51">
    <mergeCell ref="B10:J10"/>
    <mergeCell ref="B1:J1"/>
    <mergeCell ref="B2:C2"/>
    <mergeCell ref="D2:H2"/>
    <mergeCell ref="B3:C3"/>
    <mergeCell ref="D3:H3"/>
    <mergeCell ref="A4:J4"/>
    <mergeCell ref="A5:J5"/>
    <mergeCell ref="A6:J6"/>
    <mergeCell ref="A7:J7"/>
    <mergeCell ref="B8:J8"/>
    <mergeCell ref="B9:J9"/>
    <mergeCell ref="A22:J22"/>
    <mergeCell ref="B11:J11"/>
    <mergeCell ref="B12:J12"/>
    <mergeCell ref="A13:J13"/>
    <mergeCell ref="C14:J14"/>
    <mergeCell ref="C15:J15"/>
    <mergeCell ref="C16:J16"/>
    <mergeCell ref="A17:J17"/>
    <mergeCell ref="B18:J18"/>
    <mergeCell ref="B19:J19"/>
    <mergeCell ref="B20:J20"/>
    <mergeCell ref="B21:J21"/>
    <mergeCell ref="A30:J30"/>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G43:J43"/>
    <mergeCell ref="A31:J31"/>
    <mergeCell ref="B32:J32"/>
    <mergeCell ref="B33:J33"/>
    <mergeCell ref="B34:J34"/>
    <mergeCell ref="B35:J35"/>
    <mergeCell ref="A36:J36"/>
    <mergeCell ref="A37:J37"/>
    <mergeCell ref="A38:J38"/>
    <mergeCell ref="A40:J40"/>
    <mergeCell ref="G41:J41"/>
    <mergeCell ref="G42:J42"/>
  </mergeCells>
  <dataValidations count="15">
    <dataValidation allowBlank="1" sqref="A8" xr:uid="{00000000-0002-0000-0600-000000000000}"/>
    <dataValidation allowBlank="1" showInputMessage="1" prompt="Nombre del capítulo" sqref="B8:J10" xr:uid="{00000000-0002-0000-0600-000001000000}"/>
    <dataValidation allowBlank="1" showInputMessage="1" showErrorMessage="1" prompt="¿A quién va dirigido el programa?, ¿qué característica tiene esta población que requiere ser beneficiada?" sqref="B20:J20" xr:uid="{00000000-0002-0000-0600-000002000000}"/>
    <dataValidation allowBlank="1" showInputMessage="1" showErrorMessage="1" prompt="Nombre del producto" sqref="B32:J32" xr:uid="{00000000-0002-0000-0600-000003000000}"/>
    <dataValidation allowBlank="1" showInputMessage="1" showErrorMessage="1" prompt="¿En qué consiste el producto? su objetivo" sqref="B33:J33" xr:uid="{00000000-0002-0000-0600-000004000000}"/>
    <dataValidation allowBlank="1" showInputMessage="1" showErrorMessage="1" prompt="De existir desvío, explicar razones." sqref="B34:J35" xr:uid="{00000000-0002-0000-0600-000006000000}"/>
    <dataValidation allowBlank="1" showInputMessage="1" showErrorMessage="1" prompt="Oportunidades de mejora identificadas" sqref="A38:J39" xr:uid="{00000000-0002-0000-0600-000007000000}"/>
    <dataValidation allowBlank="1" showInputMessage="1" showErrorMessage="1" prompt="Presupuesto del programa" sqref="A25:C25 F25" xr:uid="{00000000-0002-0000-0600-000008000000}"/>
    <dataValidation allowBlank="1" showInputMessage="1" showErrorMessage="1" prompt="¿En qué consiste el programa?" sqref="B19:J19" xr:uid="{00000000-0002-0000-0600-000009000000}"/>
    <dataValidation allowBlank="1" showInputMessage="1" showErrorMessage="1" prompt="Nombre de cada producto" sqref="A28:A29" xr:uid="{00000000-0002-0000-0600-00000A000000}"/>
    <dataValidation allowBlank="1" showInputMessage="1" showErrorMessage="1" prompt="Nombre del indicador" sqref="B28:B29" xr:uid="{00000000-0002-0000-0600-00000B000000}"/>
    <dataValidation allowBlank="1" showInputMessage="1" showErrorMessage="1" prompt="Meta anual del indicador" sqref="C28:C29 E28:E29" xr:uid="{00000000-0002-0000-0600-00000C000000}"/>
    <dataValidation allowBlank="1" showInputMessage="1" showErrorMessage="1" prompt="Monto presupuestado para el producto" sqref="D28:D29 F28:F29 B42:B43" xr:uid="{00000000-0002-0000-0600-00000D000000}"/>
    <dataValidation allowBlank="1" showInputMessage="1" showErrorMessage="1" prompt="Meta alcanzada en el trimestre" sqref="G28:G29" xr:uid="{00000000-0002-0000-0600-00000E000000}"/>
    <dataValidation allowBlank="1" showInputMessage="1" showErrorMessage="1" prompt="Monto ejecutado en el trimestre" sqref="H28:H29" xr:uid="{00000000-0002-0000-0600-00000F000000}"/>
  </dataValidations>
  <pageMargins left="0.7" right="0.7" top="0.75" bottom="0.75" header="0.3" footer="0.3"/>
  <pageSetup scale="62" orientation="portrait" r:id="rId1"/>
  <ignoredErrors>
    <ignoredError sqref="I29 B42:B44" unlockedFormula="1"/>
  </ignoredErrors>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49"/>
  <sheetViews>
    <sheetView view="pageBreakPreview" zoomScale="120" zoomScaleNormal="100" zoomScaleSheetLayoutView="120" workbookViewId="0">
      <selection activeCell="J3" sqref="J3"/>
    </sheetView>
  </sheetViews>
  <sheetFormatPr baseColWidth="10" defaultColWidth="11.42578125" defaultRowHeight="15" x14ac:dyDescent="0.25"/>
  <cols>
    <col min="1" max="2" width="23" style="8" customWidth="1"/>
    <col min="3" max="10" width="12.7109375" style="8" customWidth="1"/>
    <col min="11" max="11" width="19.28515625" style="8" customWidth="1"/>
  </cols>
  <sheetData>
    <row r="1" spans="1:11" ht="21.75" thickBot="1" x14ac:dyDescent="0.3">
      <c r="A1" s="19"/>
      <c r="B1" s="117" t="s">
        <v>208</v>
      </c>
      <c r="C1" s="118"/>
      <c r="D1" s="118"/>
      <c r="E1" s="118"/>
      <c r="F1" s="118"/>
      <c r="G1" s="118"/>
      <c r="H1" s="118"/>
      <c r="I1" s="118"/>
      <c r="J1" s="119"/>
      <c r="K1" s="1"/>
    </row>
    <row r="2" spans="1:11" ht="21.75" thickBot="1" x14ac:dyDescent="0.3">
      <c r="A2" s="20"/>
      <c r="B2" s="120" t="s">
        <v>0</v>
      </c>
      <c r="C2" s="121"/>
      <c r="D2" s="120" t="s">
        <v>1</v>
      </c>
      <c r="E2" s="121"/>
      <c r="F2" s="121"/>
      <c r="G2" s="121"/>
      <c r="H2" s="122"/>
      <c r="I2" s="2" t="s">
        <v>2</v>
      </c>
      <c r="J2" s="3" t="s">
        <v>3</v>
      </c>
      <c r="K2" s="1"/>
    </row>
    <row r="3" spans="1:11" ht="21.75" thickBot="1" x14ac:dyDescent="0.3">
      <c r="A3" s="21"/>
      <c r="B3" s="123"/>
      <c r="C3" s="124"/>
      <c r="D3" s="123"/>
      <c r="E3" s="124"/>
      <c r="F3" s="124"/>
      <c r="G3" s="124"/>
      <c r="H3" s="125"/>
      <c r="I3" s="4"/>
      <c r="J3" s="5">
        <v>0</v>
      </c>
      <c r="K3" s="1"/>
    </row>
    <row r="4" spans="1:11" x14ac:dyDescent="0.25">
      <c r="A4" s="126"/>
      <c r="B4" s="127"/>
      <c r="C4" s="127"/>
      <c r="D4" s="128"/>
      <c r="E4" s="128"/>
      <c r="F4" s="128"/>
      <c r="G4" s="128"/>
      <c r="H4" s="128"/>
      <c r="I4" s="127"/>
      <c r="J4" s="129"/>
      <c r="K4" s="1"/>
    </row>
    <row r="5" spans="1:11" ht="3" customHeight="1" x14ac:dyDescent="0.25">
      <c r="A5" s="130"/>
      <c r="B5" s="131"/>
      <c r="C5" s="131"/>
      <c r="D5" s="131"/>
      <c r="E5" s="131"/>
      <c r="F5" s="131"/>
      <c r="G5" s="131"/>
      <c r="H5" s="131"/>
      <c r="I5" s="131"/>
      <c r="J5" s="132"/>
      <c r="K5" s="1"/>
    </row>
    <row r="6" spans="1:11" ht="15.75" x14ac:dyDescent="0.25">
      <c r="A6" s="84" t="s">
        <v>196</v>
      </c>
      <c r="B6" s="85"/>
      <c r="C6" s="85"/>
      <c r="D6" s="85"/>
      <c r="E6" s="85"/>
      <c r="F6" s="85"/>
      <c r="G6" s="85"/>
      <c r="H6" s="85"/>
      <c r="I6" s="85"/>
      <c r="J6" s="86"/>
      <c r="K6" s="1"/>
    </row>
    <row r="7" spans="1:11" ht="15.75" x14ac:dyDescent="0.25">
      <c r="A7" s="77" t="s">
        <v>4</v>
      </c>
      <c r="B7" s="78"/>
      <c r="C7" s="78"/>
      <c r="D7" s="78"/>
      <c r="E7" s="78"/>
      <c r="F7" s="78"/>
      <c r="G7" s="78"/>
      <c r="H7" s="78"/>
      <c r="I7" s="78"/>
      <c r="J7" s="79"/>
      <c r="K7" s="1"/>
    </row>
    <row r="8" spans="1:11" x14ac:dyDescent="0.25">
      <c r="A8" s="6" t="s">
        <v>5</v>
      </c>
      <c r="B8" s="114" t="s">
        <v>53</v>
      </c>
      <c r="C8" s="115"/>
      <c r="D8" s="115"/>
      <c r="E8" s="115"/>
      <c r="F8" s="115"/>
      <c r="G8" s="115"/>
      <c r="H8" s="115"/>
      <c r="I8" s="115"/>
      <c r="J8" s="116"/>
      <c r="K8" s="1"/>
    </row>
    <row r="9" spans="1:11" x14ac:dyDescent="0.25">
      <c r="A9" s="22" t="s">
        <v>35</v>
      </c>
      <c r="B9" s="114" t="s">
        <v>59</v>
      </c>
      <c r="C9" s="115"/>
      <c r="D9" s="115"/>
      <c r="E9" s="115"/>
      <c r="F9" s="115"/>
      <c r="G9" s="115"/>
      <c r="H9" s="115"/>
      <c r="I9" s="115"/>
      <c r="J9" s="116"/>
      <c r="K9" s="1"/>
    </row>
    <row r="10" spans="1:11" x14ac:dyDescent="0.25">
      <c r="A10" s="22" t="s">
        <v>36</v>
      </c>
      <c r="B10" s="114" t="s">
        <v>54</v>
      </c>
      <c r="C10" s="115"/>
      <c r="D10" s="115"/>
      <c r="E10" s="115"/>
      <c r="F10" s="115"/>
      <c r="G10" s="115"/>
      <c r="H10" s="115"/>
      <c r="I10" s="115"/>
      <c r="J10" s="116"/>
      <c r="K10" s="1"/>
    </row>
    <row r="11" spans="1:11" ht="52.5" customHeight="1" x14ac:dyDescent="0.25">
      <c r="A11" s="6" t="s">
        <v>6</v>
      </c>
      <c r="B11" s="110" t="s">
        <v>55</v>
      </c>
      <c r="C11" s="111"/>
      <c r="D11" s="111"/>
      <c r="E11" s="111"/>
      <c r="F11" s="111"/>
      <c r="G11" s="111"/>
      <c r="H11" s="111"/>
      <c r="I11" s="111"/>
      <c r="J11" s="112"/>
    </row>
    <row r="12" spans="1:11" ht="42.75" customHeight="1" x14ac:dyDescent="0.25">
      <c r="A12" s="6" t="s">
        <v>7</v>
      </c>
      <c r="B12" s="110" t="s">
        <v>56</v>
      </c>
      <c r="C12" s="111"/>
      <c r="D12" s="111"/>
      <c r="E12" s="111"/>
      <c r="F12" s="111"/>
      <c r="G12" s="111"/>
      <c r="H12" s="111"/>
      <c r="I12" s="111"/>
      <c r="J12" s="112"/>
    </row>
    <row r="13" spans="1:11" ht="15.75" x14ac:dyDescent="0.25">
      <c r="A13" s="84" t="s">
        <v>8</v>
      </c>
      <c r="B13" s="85"/>
      <c r="C13" s="85"/>
      <c r="D13" s="85"/>
      <c r="E13" s="85"/>
      <c r="F13" s="85"/>
      <c r="G13" s="85"/>
      <c r="H13" s="85"/>
      <c r="I13" s="85"/>
      <c r="J13" s="86"/>
    </row>
    <row r="14" spans="1:11" x14ac:dyDescent="0.25">
      <c r="A14" s="6" t="s">
        <v>9</v>
      </c>
      <c r="B14" s="23">
        <v>2</v>
      </c>
      <c r="C14" s="113" t="s">
        <v>57</v>
      </c>
      <c r="D14" s="113"/>
      <c r="E14" s="113"/>
      <c r="F14" s="113"/>
      <c r="G14" s="113"/>
      <c r="H14" s="113"/>
      <c r="I14" s="113"/>
      <c r="J14" s="113"/>
    </row>
    <row r="15" spans="1:11" x14ac:dyDescent="0.25">
      <c r="A15" s="6" t="s">
        <v>10</v>
      </c>
      <c r="B15" s="9">
        <v>2.1</v>
      </c>
      <c r="C15" s="113" t="s">
        <v>58</v>
      </c>
      <c r="D15" s="113"/>
      <c r="E15" s="113"/>
      <c r="F15" s="113"/>
      <c r="G15" s="113"/>
      <c r="H15" s="113"/>
      <c r="I15" s="113"/>
      <c r="J15" s="113"/>
    </row>
    <row r="16" spans="1:11" ht="41.25" customHeight="1" x14ac:dyDescent="0.25">
      <c r="A16" s="6" t="s">
        <v>11</v>
      </c>
      <c r="B16" s="10" t="s">
        <v>60</v>
      </c>
      <c r="C16" s="113" t="s">
        <v>149</v>
      </c>
      <c r="D16" s="113"/>
      <c r="E16" s="113"/>
      <c r="F16" s="113"/>
      <c r="G16" s="113"/>
      <c r="H16" s="113"/>
      <c r="I16" s="113"/>
      <c r="J16" s="113"/>
    </row>
    <row r="17" spans="1:11" ht="15.75" x14ac:dyDescent="0.25">
      <c r="A17" s="84" t="s">
        <v>12</v>
      </c>
      <c r="B17" s="85"/>
      <c r="C17" s="85"/>
      <c r="D17" s="85"/>
      <c r="E17" s="85"/>
      <c r="F17" s="85"/>
      <c r="G17" s="85"/>
      <c r="H17" s="85"/>
      <c r="I17" s="85"/>
      <c r="J17" s="86"/>
    </row>
    <row r="18" spans="1:11" x14ac:dyDescent="0.25">
      <c r="A18" s="6" t="s">
        <v>13</v>
      </c>
      <c r="B18" s="80" t="s">
        <v>153</v>
      </c>
      <c r="C18" s="80"/>
      <c r="D18" s="80"/>
      <c r="E18" s="80"/>
      <c r="F18" s="80"/>
      <c r="G18" s="80"/>
      <c r="H18" s="80"/>
      <c r="I18" s="80"/>
      <c r="J18" s="81"/>
    </row>
    <row r="19" spans="1:11" ht="45" customHeight="1" x14ac:dyDescent="0.25">
      <c r="A19" s="11" t="s">
        <v>14</v>
      </c>
      <c r="B19" s="82" t="s">
        <v>110</v>
      </c>
      <c r="C19" s="82"/>
      <c r="D19" s="82"/>
      <c r="E19" s="82"/>
      <c r="F19" s="82"/>
      <c r="G19" s="82"/>
      <c r="H19" s="82"/>
      <c r="I19" s="82"/>
      <c r="J19" s="83"/>
    </row>
    <row r="20" spans="1:11" x14ac:dyDescent="0.25">
      <c r="A20" s="11" t="s">
        <v>15</v>
      </c>
      <c r="B20" s="82" t="s">
        <v>151</v>
      </c>
      <c r="C20" s="82"/>
      <c r="D20" s="82"/>
      <c r="E20" s="82"/>
      <c r="F20" s="82"/>
      <c r="G20" s="82"/>
      <c r="H20" s="82"/>
      <c r="I20" s="82"/>
      <c r="J20" s="83"/>
    </row>
    <row r="21" spans="1:11" x14ac:dyDescent="0.25">
      <c r="A21" s="11" t="s">
        <v>37</v>
      </c>
      <c r="B21" s="82" t="s">
        <v>152</v>
      </c>
      <c r="C21" s="82"/>
      <c r="D21" s="82"/>
      <c r="E21" s="82"/>
      <c r="F21" s="82"/>
      <c r="G21" s="82"/>
      <c r="H21" s="82"/>
      <c r="I21" s="82"/>
      <c r="J21" s="83"/>
      <c r="K21" s="1"/>
    </row>
    <row r="22" spans="1:11" ht="15.75" x14ac:dyDescent="0.25">
      <c r="A22" s="84" t="s">
        <v>16</v>
      </c>
      <c r="B22" s="85"/>
      <c r="C22" s="85"/>
      <c r="D22" s="85"/>
      <c r="E22" s="85"/>
      <c r="F22" s="85"/>
      <c r="G22" s="85"/>
      <c r="H22" s="85"/>
      <c r="I22" s="85"/>
      <c r="J22" s="86"/>
    </row>
    <row r="23" spans="1:11" ht="15.75" x14ac:dyDescent="0.25">
      <c r="A23" s="77" t="s">
        <v>17</v>
      </c>
      <c r="B23" s="78"/>
      <c r="C23" s="78"/>
      <c r="D23" s="78"/>
      <c r="E23" s="78"/>
      <c r="F23" s="78"/>
      <c r="G23" s="78"/>
      <c r="H23" s="78"/>
      <c r="I23" s="78"/>
      <c r="J23" s="79"/>
      <c r="K23" s="1"/>
    </row>
    <row r="24" spans="1:11" ht="15" customHeight="1" x14ac:dyDescent="0.25">
      <c r="A24" s="95" t="s">
        <v>18</v>
      </c>
      <c r="B24" s="96"/>
      <c r="C24" s="97" t="s">
        <v>19</v>
      </c>
      <c r="D24" s="98"/>
      <c r="E24" s="98"/>
      <c r="F24" s="98" t="s">
        <v>20</v>
      </c>
      <c r="G24" s="98"/>
      <c r="H24" s="96"/>
      <c r="I24" s="97" t="s">
        <v>21</v>
      </c>
      <c r="J24" s="99"/>
    </row>
    <row r="25" spans="1:11" x14ac:dyDescent="0.25">
      <c r="A25" s="100">
        <v>2864746004</v>
      </c>
      <c r="B25" s="101"/>
      <c r="C25" s="102">
        <v>2842629940.1199999</v>
      </c>
      <c r="D25" s="103"/>
      <c r="E25" s="104"/>
      <c r="F25" s="102">
        <v>2768319104.98</v>
      </c>
      <c r="G25" s="103"/>
      <c r="H25" s="104"/>
      <c r="I25" s="105">
        <f>+F25/A25</f>
        <v>0.96634015759674308</v>
      </c>
      <c r="J25" s="106"/>
    </row>
    <row r="26" spans="1:11" ht="15.75" x14ac:dyDescent="0.25">
      <c r="A26" s="77" t="s">
        <v>22</v>
      </c>
      <c r="B26" s="78"/>
      <c r="C26" s="78"/>
      <c r="D26" s="78"/>
      <c r="E26" s="78"/>
      <c r="F26" s="78"/>
      <c r="G26" s="78"/>
      <c r="H26" s="78"/>
      <c r="I26" s="78"/>
      <c r="J26" s="79"/>
      <c r="K26" s="1"/>
    </row>
    <row r="27" spans="1:11" x14ac:dyDescent="0.25">
      <c r="A27" s="7"/>
      <c r="B27"/>
      <c r="C27" s="107" t="s">
        <v>23</v>
      </c>
      <c r="D27" s="108"/>
      <c r="E27" s="107" t="s">
        <v>43</v>
      </c>
      <c r="F27" s="108"/>
      <c r="G27" s="107" t="s">
        <v>38</v>
      </c>
      <c r="H27" s="107"/>
      <c r="I27" s="107" t="s">
        <v>24</v>
      </c>
      <c r="J27" s="109"/>
    </row>
    <row r="28" spans="1:11" ht="38.25" x14ac:dyDescent="0.25">
      <c r="A28" s="12" t="s">
        <v>25</v>
      </c>
      <c r="B28" s="13" t="s">
        <v>26</v>
      </c>
      <c r="C28" s="13" t="s">
        <v>39</v>
      </c>
      <c r="D28" s="13" t="s">
        <v>40</v>
      </c>
      <c r="E28" s="13" t="s">
        <v>44</v>
      </c>
      <c r="F28" s="13" t="s">
        <v>45</v>
      </c>
      <c r="G28" s="13" t="s">
        <v>46</v>
      </c>
      <c r="H28" s="13" t="s">
        <v>47</v>
      </c>
      <c r="I28" s="13" t="s">
        <v>48</v>
      </c>
      <c r="J28" s="14" t="s">
        <v>49</v>
      </c>
      <c r="K28" s="60" t="s">
        <v>163</v>
      </c>
    </row>
    <row r="29" spans="1:11" ht="48" x14ac:dyDescent="0.25">
      <c r="A29" s="64" t="s">
        <v>157</v>
      </c>
      <c r="B29" s="55" t="s">
        <v>154</v>
      </c>
      <c r="C29" s="15">
        <v>166726</v>
      </c>
      <c r="D29" s="28">
        <v>1611569491.21</v>
      </c>
      <c r="E29" s="15">
        <v>166726</v>
      </c>
      <c r="F29" s="28">
        <v>1817515767</v>
      </c>
      <c r="G29" s="15">
        <v>164275</v>
      </c>
      <c r="H29" s="28">
        <v>1602775111.4000001</v>
      </c>
      <c r="I29" s="16">
        <f>IF(G29&gt;0,G29/C29,0)</f>
        <v>0.98529923347288362</v>
      </c>
      <c r="J29" s="17">
        <f>IF(H29&gt;0,H29/D29,0)</f>
        <v>0.994542972017051</v>
      </c>
      <c r="K29" s="65"/>
    </row>
    <row r="30" spans="1:11" ht="36" x14ac:dyDescent="0.25">
      <c r="A30" s="64" t="s">
        <v>158</v>
      </c>
      <c r="B30" s="55">
        <v>0</v>
      </c>
      <c r="C30" s="15">
        <v>940</v>
      </c>
      <c r="D30" s="28">
        <v>1107576</v>
      </c>
      <c r="E30" s="15">
        <v>940</v>
      </c>
      <c r="F30" s="28">
        <v>4051376</v>
      </c>
      <c r="G30" s="15">
        <v>918</v>
      </c>
      <c r="H30" s="28">
        <v>0</v>
      </c>
      <c r="I30" s="16">
        <f>IF(G30&gt;0,G30/C30,0)</f>
        <v>0.97659574468085109</v>
      </c>
      <c r="J30" s="17">
        <f>IF(H30&gt;0,H30/D30,0)</f>
        <v>0</v>
      </c>
      <c r="K30" s="65"/>
    </row>
    <row r="31" spans="1:11" ht="15.75" x14ac:dyDescent="0.25">
      <c r="A31" s="84" t="s">
        <v>27</v>
      </c>
      <c r="B31" s="85"/>
      <c r="C31" s="85"/>
      <c r="D31" s="85"/>
      <c r="E31" s="85"/>
      <c r="F31" s="85"/>
      <c r="G31" s="85"/>
      <c r="H31" s="85"/>
      <c r="I31" s="85"/>
      <c r="J31" s="86"/>
      <c r="K31" s="1"/>
    </row>
    <row r="32" spans="1:11" ht="15" customHeight="1" x14ac:dyDescent="0.25">
      <c r="A32" s="77" t="s">
        <v>28</v>
      </c>
      <c r="B32" s="78"/>
      <c r="C32" s="78"/>
      <c r="D32" s="78"/>
      <c r="E32" s="78"/>
      <c r="F32" s="78"/>
      <c r="G32" s="78"/>
      <c r="H32" s="78"/>
      <c r="I32" s="78"/>
      <c r="J32" s="79"/>
    </row>
    <row r="33" spans="1:11" x14ac:dyDescent="0.25">
      <c r="A33" s="18" t="s">
        <v>29</v>
      </c>
      <c r="B33" s="80" t="s">
        <v>155</v>
      </c>
      <c r="C33" s="80"/>
      <c r="D33" s="80"/>
      <c r="E33" s="80"/>
      <c r="F33" s="80"/>
      <c r="G33" s="80"/>
      <c r="H33" s="80"/>
      <c r="I33" s="80"/>
      <c r="J33" s="81"/>
    </row>
    <row r="34" spans="1:11" ht="30" x14ac:dyDescent="0.25">
      <c r="A34" s="18" t="s">
        <v>30</v>
      </c>
      <c r="B34" s="82" t="s">
        <v>150</v>
      </c>
      <c r="C34" s="82"/>
      <c r="D34" s="82"/>
      <c r="E34" s="82"/>
      <c r="F34" s="82"/>
      <c r="G34" s="82"/>
      <c r="H34" s="82"/>
      <c r="I34" s="82"/>
      <c r="J34" s="83"/>
    </row>
    <row r="35" spans="1:11" ht="33.75" customHeight="1" x14ac:dyDescent="0.25">
      <c r="A35" s="18" t="s">
        <v>31</v>
      </c>
      <c r="B35" s="82" t="s">
        <v>185</v>
      </c>
      <c r="C35" s="82"/>
      <c r="D35" s="82"/>
      <c r="E35" s="82"/>
      <c r="F35" s="82"/>
      <c r="G35" s="82"/>
      <c r="H35" s="82"/>
      <c r="I35" s="82"/>
      <c r="J35" s="83"/>
    </row>
    <row r="36" spans="1:11" ht="65.099999999999994" customHeight="1" x14ac:dyDescent="0.25">
      <c r="A36" s="18" t="s">
        <v>32</v>
      </c>
      <c r="B36" s="82" t="s">
        <v>186</v>
      </c>
      <c r="C36" s="82"/>
      <c r="D36" s="82"/>
      <c r="E36" s="82"/>
      <c r="F36" s="82"/>
      <c r="G36" s="82"/>
      <c r="H36" s="82"/>
      <c r="I36" s="82"/>
      <c r="J36" s="83"/>
    </row>
    <row r="37" spans="1:11" x14ac:dyDescent="0.25">
      <c r="A37" s="18" t="s">
        <v>29</v>
      </c>
      <c r="B37" s="51" t="s">
        <v>159</v>
      </c>
      <c r="C37" s="24"/>
      <c r="D37" s="24"/>
      <c r="E37" s="24"/>
      <c r="F37" s="24"/>
      <c r="G37" s="24"/>
      <c r="H37" s="24"/>
      <c r="I37" s="24"/>
      <c r="J37" s="30"/>
    </row>
    <row r="38" spans="1:11" ht="30" x14ac:dyDescent="0.25">
      <c r="A38" s="18" t="s">
        <v>30</v>
      </c>
      <c r="B38" s="51" t="s">
        <v>160</v>
      </c>
      <c r="C38" s="24"/>
      <c r="D38" s="24"/>
      <c r="E38" s="24"/>
      <c r="F38" s="24"/>
      <c r="G38" s="24"/>
      <c r="H38" s="24"/>
      <c r="I38" s="24"/>
      <c r="J38" s="30"/>
    </row>
    <row r="39" spans="1:11" ht="30" customHeight="1" x14ac:dyDescent="0.25">
      <c r="A39" s="18" t="s">
        <v>31</v>
      </c>
      <c r="B39" s="82" t="s">
        <v>187</v>
      </c>
      <c r="C39" s="82"/>
      <c r="D39" s="82"/>
      <c r="E39" s="82"/>
      <c r="F39" s="82"/>
      <c r="G39" s="82"/>
      <c r="H39" s="82"/>
      <c r="I39" s="82"/>
      <c r="J39" s="83"/>
    </row>
    <row r="40" spans="1:11" ht="93" customHeight="1" x14ac:dyDescent="0.25">
      <c r="A40" s="18" t="s">
        <v>32</v>
      </c>
      <c r="B40" s="82" t="s">
        <v>188</v>
      </c>
      <c r="C40" s="82"/>
      <c r="D40" s="82"/>
      <c r="E40" s="82"/>
      <c r="F40" s="82"/>
      <c r="G40" s="82"/>
      <c r="H40" s="82"/>
      <c r="I40" s="82"/>
      <c r="J40" s="83"/>
    </row>
    <row r="41" spans="1:11" ht="15.75" x14ac:dyDescent="0.25">
      <c r="A41" s="84" t="s">
        <v>33</v>
      </c>
      <c r="B41" s="85"/>
      <c r="C41" s="85"/>
      <c r="D41" s="85"/>
      <c r="E41" s="85"/>
      <c r="F41" s="85"/>
      <c r="G41" s="85"/>
      <c r="H41" s="85"/>
      <c r="I41" s="85"/>
      <c r="J41" s="86"/>
      <c r="K41" s="1"/>
    </row>
    <row r="42" spans="1:11" ht="27.75" customHeight="1" x14ac:dyDescent="0.25">
      <c r="A42" s="87" t="s">
        <v>34</v>
      </c>
      <c r="B42" s="88"/>
      <c r="C42" s="88"/>
      <c r="D42" s="88"/>
      <c r="E42" s="88"/>
      <c r="F42" s="88"/>
      <c r="G42" s="88"/>
      <c r="H42" s="88"/>
      <c r="I42" s="88"/>
      <c r="J42" s="89"/>
    </row>
    <row r="43" spans="1:11" ht="27.75" customHeight="1" x14ac:dyDescent="0.25">
      <c r="A43" s="90" t="s">
        <v>41</v>
      </c>
      <c r="B43" s="91"/>
      <c r="C43" s="91"/>
      <c r="D43" s="91"/>
      <c r="E43" s="91"/>
      <c r="F43" s="91"/>
      <c r="G43" s="91"/>
      <c r="H43" s="91"/>
      <c r="I43" s="91"/>
      <c r="J43" s="92"/>
    </row>
    <row r="44" spans="1:11" ht="30.75" customHeight="1" x14ac:dyDescent="0.25">
      <c r="A44" s="24"/>
      <c r="B44" s="24"/>
      <c r="C44" s="24"/>
      <c r="D44" s="24"/>
      <c r="E44" s="24"/>
      <c r="F44" s="24"/>
      <c r="G44" s="24"/>
      <c r="H44" s="24"/>
      <c r="I44" s="24"/>
      <c r="J44" s="24"/>
    </row>
    <row r="45" spans="1:11" x14ac:dyDescent="0.25">
      <c r="A45" s="93" t="s">
        <v>42</v>
      </c>
      <c r="B45" s="93"/>
      <c r="C45" s="93"/>
      <c r="D45" s="93"/>
      <c r="E45" s="93"/>
      <c r="F45" s="93"/>
      <c r="G45" s="93"/>
      <c r="H45" s="93"/>
      <c r="I45" s="93"/>
      <c r="J45" s="93"/>
    </row>
    <row r="46" spans="1:11" x14ac:dyDescent="0.25">
      <c r="G46" s="94"/>
      <c r="H46" s="94"/>
      <c r="I46" s="94"/>
      <c r="J46" s="94"/>
    </row>
    <row r="47" spans="1:11" x14ac:dyDescent="0.25">
      <c r="A47" s="25" t="s">
        <v>50</v>
      </c>
      <c r="B47" s="29">
        <f>+SUM(Tabla1324568[Financiera
(D)])</f>
        <v>1821567143</v>
      </c>
      <c r="G47" s="76"/>
      <c r="H47" s="76"/>
      <c r="I47" s="76"/>
      <c r="J47" s="76"/>
    </row>
    <row r="48" spans="1:11" x14ac:dyDescent="0.25">
      <c r="A48" s="25" t="s">
        <v>51</v>
      </c>
      <c r="B48" s="29">
        <f>+SUM(Tabla1324568[Financiera
(B)])</f>
        <v>1612677067.21</v>
      </c>
      <c r="G48" s="76"/>
      <c r="H48" s="76"/>
      <c r="I48" s="76"/>
      <c r="J48" s="76"/>
    </row>
    <row r="49" spans="1:2" x14ac:dyDescent="0.25">
      <c r="A49" s="25" t="s">
        <v>52</v>
      </c>
      <c r="B49" s="29">
        <f>+SUM(Tabla1324568[Financiera 
 (F)])</f>
        <v>1602775111.4000001</v>
      </c>
    </row>
  </sheetData>
  <mergeCells count="53">
    <mergeCell ref="B10:J10"/>
    <mergeCell ref="B1:J1"/>
    <mergeCell ref="B2:C2"/>
    <mergeCell ref="D2:H2"/>
    <mergeCell ref="B3:C3"/>
    <mergeCell ref="D3:H3"/>
    <mergeCell ref="A4:J4"/>
    <mergeCell ref="A5:J5"/>
    <mergeCell ref="A6:J6"/>
    <mergeCell ref="A7:J7"/>
    <mergeCell ref="B8:J8"/>
    <mergeCell ref="B9:J9"/>
    <mergeCell ref="A22:J22"/>
    <mergeCell ref="B11:J11"/>
    <mergeCell ref="B12:J12"/>
    <mergeCell ref="A13:J13"/>
    <mergeCell ref="C14:J14"/>
    <mergeCell ref="C15:J15"/>
    <mergeCell ref="C16:J16"/>
    <mergeCell ref="A17:J17"/>
    <mergeCell ref="B18:J18"/>
    <mergeCell ref="B19:J19"/>
    <mergeCell ref="B20:J20"/>
    <mergeCell ref="B21:J21"/>
    <mergeCell ref="A31:J31"/>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G48:J48"/>
    <mergeCell ref="A32:J32"/>
    <mergeCell ref="B33:J33"/>
    <mergeCell ref="B34:J34"/>
    <mergeCell ref="B35:J35"/>
    <mergeCell ref="B36:J36"/>
    <mergeCell ref="A41:J41"/>
    <mergeCell ref="A42:J42"/>
    <mergeCell ref="A43:J43"/>
    <mergeCell ref="A45:J45"/>
    <mergeCell ref="G46:J46"/>
    <mergeCell ref="G47:J47"/>
    <mergeCell ref="B40:J40"/>
    <mergeCell ref="B39:J39"/>
  </mergeCells>
  <dataValidations xWindow="612" yWindow="570" count="15">
    <dataValidation allowBlank="1" showInputMessage="1" showErrorMessage="1" prompt="Monto presupuestado para el producto" sqref="B47:B48 F28:F30 D28:D30" xr:uid="{00000000-0002-0000-0700-000000000000}"/>
    <dataValidation allowBlank="1" showInputMessage="1" showErrorMessage="1" prompt="¿En qué consiste el programa?" sqref="B19:J19" xr:uid="{00000000-0002-0000-0700-000001000000}"/>
    <dataValidation allowBlank="1" showInputMessage="1" showErrorMessage="1" prompt="Presupuesto del programa" sqref="A25:C25 F25" xr:uid="{00000000-0002-0000-0700-000002000000}"/>
    <dataValidation allowBlank="1" showInputMessage="1" showErrorMessage="1" prompt="Oportunidades de mejora identificadas" sqref="A43:J44" xr:uid="{00000000-0002-0000-0700-000003000000}"/>
    <dataValidation allowBlank="1" showInputMessage="1" showErrorMessage="1" prompt="De existir desvío, explicar razones." sqref="B36:J38 B40:J40" xr:uid="{00000000-0002-0000-0700-000004000000}"/>
    <dataValidation allowBlank="1" showInputMessage="1" showErrorMessage="1" prompt="¿En qué consiste el producto? su objetivo" sqref="B34:J34" xr:uid="{00000000-0002-0000-0700-000006000000}"/>
    <dataValidation allowBlank="1" showInputMessage="1" showErrorMessage="1" prompt="Nombre del producto" sqref="B33:J33" xr:uid="{00000000-0002-0000-0700-000007000000}"/>
    <dataValidation allowBlank="1" showInputMessage="1" showErrorMessage="1" prompt="¿A quién va dirigido el programa?, ¿qué característica tiene esta población que requiere ser beneficiada?" sqref="B20:J20" xr:uid="{00000000-0002-0000-0700-000008000000}"/>
    <dataValidation allowBlank="1" showInputMessage="1" prompt="Nombre del capítulo" sqref="B8:J10" xr:uid="{00000000-0002-0000-0700-000009000000}"/>
    <dataValidation allowBlank="1" sqref="A8" xr:uid="{00000000-0002-0000-0700-00000A000000}"/>
    <dataValidation allowBlank="1" showInputMessage="1" showErrorMessage="1" prompt="Monto ejecutado en el trimestre" sqref="H28:H30" xr:uid="{00000000-0002-0000-0700-00000B000000}"/>
    <dataValidation allowBlank="1" showInputMessage="1" showErrorMessage="1" prompt="Meta alcanzada en el trimestre" sqref="G28:G30" xr:uid="{00000000-0002-0000-0700-00000C000000}"/>
    <dataValidation allowBlank="1" showInputMessage="1" showErrorMessage="1" prompt="Meta anual del indicador" sqref="E28:E30 C28:C30" xr:uid="{00000000-0002-0000-0700-00000D000000}"/>
    <dataValidation allowBlank="1" showInputMessage="1" showErrorMessage="1" prompt="Nombre del indicador" sqref="B28:B30" xr:uid="{00000000-0002-0000-0700-00000E000000}"/>
    <dataValidation allowBlank="1" showInputMessage="1" showErrorMessage="1" prompt="Nombre de cada producto" sqref="A28:A30" xr:uid="{00000000-0002-0000-0700-00000F000000}"/>
  </dataValidations>
  <pageMargins left="0.7" right="0.7" top="0.75" bottom="0.75" header="0.3" footer="0.3"/>
  <pageSetup scale="62" orientation="portrait" r:id="rId1"/>
  <ignoredErrors>
    <ignoredError sqref="I29:J29 I30:J30 B47:B49" unlockedFormula="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8</vt:i4>
      </vt:variant>
    </vt:vector>
  </HeadingPairs>
  <TitlesOfParts>
    <vt:vector size="16" baseType="lpstr">
      <vt:lpstr>Programa 11</vt:lpstr>
      <vt:lpstr>Programa 13</vt:lpstr>
      <vt:lpstr>Programa 14</vt:lpstr>
      <vt:lpstr>Programa 15</vt:lpstr>
      <vt:lpstr>Programa 17</vt:lpstr>
      <vt:lpstr>Programa 18</vt:lpstr>
      <vt:lpstr>Programa 19</vt:lpstr>
      <vt:lpstr>Programa 23</vt:lpstr>
      <vt:lpstr>'Programa 11'!Área_de_impresión</vt:lpstr>
      <vt:lpstr>'Programa 13'!Área_de_impresión</vt:lpstr>
      <vt:lpstr>'Programa 14'!Área_de_impresión</vt:lpstr>
      <vt:lpstr>'Programa 15'!Área_de_impresión</vt:lpstr>
      <vt:lpstr>'Programa 17'!Área_de_impresión</vt:lpstr>
      <vt:lpstr>'Programa 18'!Área_de_impresión</vt:lpstr>
      <vt:lpstr>'Programa 19'!Área_de_impresión</vt:lpstr>
      <vt:lpstr>'Programa 23'!Área_de_impresión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Massiel Segura</cp:lastModifiedBy>
  <cp:lastPrinted>2022-03-03T19:38:00Z</cp:lastPrinted>
  <dcterms:created xsi:type="dcterms:W3CDTF">2021-03-22T15:50:10Z</dcterms:created>
  <dcterms:modified xsi:type="dcterms:W3CDTF">2023-01-27T14:49:03Z</dcterms:modified>
</cp:coreProperties>
</file>