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0" windowHeight="7095"/>
  </bookViews>
  <sheets>
    <sheet name="#49 (Aura Estela Núñez)" sheetId="1" r:id="rId1"/>
  </sheets>
  <externalReferences>
    <externalReference r:id="rId2"/>
    <externalReference r:id="rId3"/>
  </externalReferences>
  <definedNames>
    <definedName name="__123Graph_A" hidden="1">[1]A!#REF!</definedName>
    <definedName name="__123Graph_B" hidden="1">[1]A!#REF!</definedName>
    <definedName name="__123Graph_C" hidden="1">[1]A!#REF!</definedName>
    <definedName name="__123Graph_D" hidden="1">[1]A!#REF!</definedName>
    <definedName name="__123Graph_E" hidden="1">[1]A!#REF!</definedName>
    <definedName name="__123Graph_F" hidden="1">[1]A!#REF!</definedName>
    <definedName name="_Key1" hidden="1">'[2]ANALISIS STO DGO'!#REF!</definedName>
    <definedName name="_Key2" hidden="1">'[2]ANALISIS STO DGO'!#REF!</definedName>
    <definedName name="_Order1" hidden="1">255</definedName>
    <definedName name="_Order2" hidden="1">255</definedName>
    <definedName name="_Sort" hidden="1">'[2]ANALISIS STO DGO'!#REF!</definedName>
    <definedName name="DEDE" hidden="1">#REF!</definedName>
    <definedName name="DEDE2" hidden="1">#REF!</definedName>
    <definedName name="DEDE3" hidden="1">#REF!</definedName>
    <definedName name="DEDE5" hidden="1">#REF!</definedName>
    <definedName name="DEDE6" hidden="1">#REF!</definedName>
    <definedName name="DEDE7" hidden="1">#REF!</definedName>
    <definedName name="FF" hidden="1">#REF!</definedName>
    <definedName name="GFGFF" hidden="1">#REF!</definedName>
    <definedName name="GFSG" hidden="1">#REF!</definedName>
    <definedName name="_xlnm.Print_Area" localSheetId="0">'#49 (Aura Estela Núñez)'!$A$1:$H$229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6" i="1" l="1"/>
  <c r="D195" i="1"/>
  <c r="D194" i="1"/>
  <c r="D190" i="1"/>
  <c r="D188" i="1"/>
  <c r="D182" i="1"/>
  <c r="D183" i="1" s="1"/>
  <c r="D141" i="1"/>
  <c r="D70" i="1"/>
  <c r="D69" i="1"/>
  <c r="D52" i="1"/>
  <c r="D45" i="1"/>
  <c r="D44" i="1"/>
  <c r="D34" i="1"/>
  <c r="D33" i="1"/>
  <c r="D32" i="1"/>
  <c r="D30" i="1"/>
  <c r="D31" i="1" s="1"/>
  <c r="D28" i="1"/>
  <c r="D26" i="1"/>
  <c r="D23" i="1"/>
  <c r="D42" i="1" l="1"/>
  <c r="D41" i="1"/>
  <c r="D40" i="1"/>
  <c r="H210" i="1" l="1"/>
  <c r="H217" i="1" s="1"/>
  <c r="H212" i="1" l="1"/>
  <c r="H214" i="1"/>
  <c r="H216" i="1"/>
  <c r="H211" i="1"/>
  <c r="H219" i="1" s="1"/>
  <c r="H213" i="1"/>
  <c r="H215" i="1"/>
  <c r="H221" i="1" l="1"/>
  <c r="H224" i="1" s="1"/>
</calcChain>
</file>

<file path=xl/sharedStrings.xml><?xml version="1.0" encoding="utf-8"?>
<sst xmlns="http://schemas.openxmlformats.org/spreadsheetml/2006/main" count="341" uniqueCount="190">
  <si>
    <t xml:space="preserve">PRESUPUESTO </t>
  </si>
  <si>
    <t xml:space="preserve">CENTRO EDUCATIVO </t>
  </si>
  <si>
    <t>DESCRIPCION DEL PROYECTO</t>
  </si>
  <si>
    <t>AURA ESTELA NUÑEZ</t>
  </si>
  <si>
    <t xml:space="preserve">Construcción de Cocina-Comedor y Reparación de 17 Aulas </t>
  </si>
  <si>
    <t xml:space="preserve">Ubicación: </t>
  </si>
  <si>
    <t>Juan López Abajo, moca</t>
  </si>
  <si>
    <t>No.</t>
  </si>
  <si>
    <t xml:space="preserve">Descripción </t>
  </si>
  <si>
    <t>Und.</t>
  </si>
  <si>
    <t>Cantidad</t>
  </si>
  <si>
    <t>Precio</t>
  </si>
  <si>
    <t>Sub-Total</t>
  </si>
  <si>
    <t>Unitario</t>
  </si>
  <si>
    <t>(RD$)</t>
  </si>
  <si>
    <t xml:space="preserve">Promoción </t>
  </si>
  <si>
    <t xml:space="preserve">Letrero de Promoción MINERD-OCI-BID (Estruct. Metálica) </t>
  </si>
  <si>
    <t>Und</t>
  </si>
  <si>
    <t>(Solicitar Diseño)</t>
  </si>
  <si>
    <t xml:space="preserve">Preliminares </t>
  </si>
  <si>
    <t>Caseta de materiales  (6.35 x 4.60) mt paredes plywood y techo de zinc, piso de hormigon simple</t>
  </si>
  <si>
    <t xml:space="preserve">Traslado de butacas en aulas existentes </t>
  </si>
  <si>
    <t>REPARACION</t>
  </si>
  <si>
    <t xml:space="preserve">MODULOS DE AULAS A DOS AGUAS (1 NIVEL) </t>
  </si>
  <si>
    <t xml:space="preserve">Remoción impermeabilizante (Pasarelas y techos inclinados) </t>
  </si>
  <si>
    <t>mt²</t>
  </si>
  <si>
    <t xml:space="preserve">Desmonte de tinacos </t>
  </si>
  <si>
    <t>unds</t>
  </si>
  <si>
    <t>Fino en techo plano</t>
  </si>
  <si>
    <t xml:space="preserve">Zabaleta de techo </t>
  </si>
  <si>
    <t>ml</t>
  </si>
  <si>
    <t xml:space="preserve">Suministro y colocación lona asfáltica de 4mm granular </t>
  </si>
  <si>
    <t xml:space="preserve">Desague de techo Ø3" (bajantes) incluye abrazadera </t>
  </si>
  <si>
    <t xml:space="preserve">Aditivo adherente (thorobond)  - área de junta expansión - </t>
  </si>
  <si>
    <t>p.a</t>
  </si>
  <si>
    <t xml:space="preserve">Brillado y cristalizado de pisos (1er. Nivel) </t>
  </si>
  <si>
    <t xml:space="preserve">Brillado y cristalizado de pisos (2do. Nivel) incl. Descanso escalera </t>
  </si>
  <si>
    <t xml:space="preserve">Brillado escalones </t>
  </si>
  <si>
    <t xml:space="preserve">Brillado de pisos en baños con pulidora de mano </t>
  </si>
  <si>
    <t xml:space="preserve">Limpieza de cerámicas de baños </t>
  </si>
  <si>
    <t xml:space="preserve">Construcción meseta para lavamanos (estructura metálica en voladizo) (tope marmolite) </t>
  </si>
  <si>
    <t>Unds</t>
  </si>
  <si>
    <t xml:space="preserve">Limpieza y colocación de accesorios para inodoros </t>
  </si>
  <si>
    <t>Limpieza y colocación de accesorios para Orinales</t>
  </si>
  <si>
    <t xml:space="preserve">Suministro e instalación lavamanos ovalados (sadosa estandar) </t>
  </si>
  <si>
    <t xml:space="preserve">Suministro e instalación orinales (sadosa estandar) </t>
  </si>
  <si>
    <t xml:space="preserve">Raspillado de techos </t>
  </si>
  <si>
    <t xml:space="preserve">Pintura acrílica en techos, vigas y muros </t>
  </si>
  <si>
    <t>Pintura satinada en muros hasta 1.50mt SNP (Ext. E Int.)</t>
  </si>
  <si>
    <t xml:space="preserve">Reparación puertas cabina baños: ajuste, pintura </t>
  </si>
  <si>
    <t xml:space="preserve">Pintura de mantenimiento en puertas de tola (aulas y baños) </t>
  </si>
  <si>
    <t xml:space="preserve">Pintura de mantenimiento en protectores metálicos </t>
  </si>
  <si>
    <t>Raspillado de muros, vigas y columnas</t>
  </si>
  <si>
    <t xml:space="preserve">Suministro y colocación de pintura impermeabilizante </t>
  </si>
  <si>
    <t>Suministro e instalación de inodoros (sadosa estandar)</t>
  </si>
  <si>
    <t xml:space="preserve">Suminstro e instalación urinales </t>
  </si>
  <si>
    <t>Reparaciones eléctricas en módulo existente y caseta de bomba</t>
  </si>
  <si>
    <t>p.a.</t>
  </si>
  <si>
    <t xml:space="preserve">Plafones Machiembrado de PVC en baños </t>
  </si>
  <si>
    <t xml:space="preserve">Limpieza registros </t>
  </si>
  <si>
    <t>und.</t>
  </si>
  <si>
    <t xml:space="preserve">MISCELANEOS ELECTRICOS </t>
  </si>
  <si>
    <t>Suministro e instalacion de salidas de  Iluminacion en techo area de Comedor. Incluye los siguientes materiales: Tuberias EMT  Ø 3/4", Conector recto EMT Ø 3/4", Coupling  EMT Ø 3/4", Caja Octagonal con KO Ø 3/4", Alambres Americano THHN #12,  Tape 3M Super Scotch 33+ y accesorios.</t>
  </si>
  <si>
    <t>UD</t>
  </si>
  <si>
    <t>Suministro e instalacion de Lampara Estanca con Tubos Fluorescentes 2x32W, 6500ºK, 120V, 60Hz. Para area de comedor. Incluye materiales como: Tornillos autobarrenables 1"x 5.0mm, cadenillas para colgar lamparas al techo.</t>
  </si>
  <si>
    <t>Suministro e instalacion de salidas para interruptores sencillo.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</si>
  <si>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interruptores tres vias en area  de comedor.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</si>
  <si>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Tomacorrientes Doble 120V, para uso de beberos en Comedor H=0.40m snpt. Incluye: Tuberia PVC SDR-26 Ø 1/2", Curva PVC 90º, Alambres Americano THHN #12, Caja rectangular 2"x4" KO Ø 1/2", Tape 3M Super Scotch 33+ y accesorio marca Bticino Modus Plus o similar, color Crema o Blanco.</t>
  </si>
  <si>
    <t>Suministro e instalacion de Panel electrico UPS 16 Circuitos GE, con Breaker gruesos 9 BK 20A/1</t>
  </si>
  <si>
    <t xml:space="preserve">VERJA PERIMETRAL </t>
  </si>
  <si>
    <t>Pintura acrílica en muros, viga y columnas (frontal=2 caras, Laterales=interior, Fondo=2 caras)</t>
  </si>
  <si>
    <t xml:space="preserve">Pintura de mantenimiento en puerta de tola </t>
  </si>
  <si>
    <t xml:space="preserve">Suministro e instalación de alambre trinchera, incluye: palometas dobles metálicas con barras de ½" cuad., c/4.00 mts., alambre galvanizado tipo trinchera, alambre de amarre calibre No.14 y mano de obra </t>
  </si>
  <si>
    <t xml:space="preserve">AREAS EXTERIORES </t>
  </si>
  <si>
    <t xml:space="preserve">Pintura en cancha: Tennis Court en zona de juego y de Tránsito blanca en lineas de demarcación </t>
  </si>
  <si>
    <t xml:space="preserve">Limpieza de sépticos </t>
  </si>
  <si>
    <t>und</t>
  </si>
  <si>
    <t xml:space="preserve">Limpieza de cisterna </t>
  </si>
  <si>
    <t>Pintura Acrílica (muros)</t>
  </si>
  <si>
    <t>Mt²</t>
  </si>
  <si>
    <t>CONSTRUCCION COMEDOR-COCINA T2</t>
  </si>
  <si>
    <t xml:space="preserve">Terminación de Techos : </t>
  </si>
  <si>
    <t>Impermeab. en lona asfáltica de 3mm (granular)</t>
  </si>
  <si>
    <t xml:space="preserve">Tuberia de 3" (desague de techo) todo incluido </t>
  </si>
  <si>
    <t>Sum. y Col. Parilla metálica (tipo hongo) en desague techo</t>
  </si>
  <si>
    <t xml:space="preserve">Desague de techo (caida libre de 2") </t>
  </si>
  <si>
    <t xml:space="preserve">Revestimientos </t>
  </si>
  <si>
    <t>Cerámica importada de pared (blanca brillante 0.10x0.10 )</t>
  </si>
  <si>
    <t xml:space="preserve">Acabados </t>
  </si>
  <si>
    <t xml:space="preserve">Suministro y Colocac. Pasamanos acero inoxidable </t>
  </si>
  <si>
    <t xml:space="preserve">Suministro y Colocación tubos de hierro negro de 6" </t>
  </si>
  <si>
    <t>Suministro y colocación de Placa de 8"x8"x3/8" con 4 expansiones tipo hilti 3½"x5½"</t>
  </si>
  <si>
    <t xml:space="preserve">Suministro e Instalación de toldos en lámina delgada de acero cubierta con estaño y pintura esmaltada </t>
  </si>
  <si>
    <t xml:space="preserve">Terminación de Pisos </t>
  </si>
  <si>
    <t xml:space="preserve">Brillado y cristalizado de pisos </t>
  </si>
  <si>
    <t xml:space="preserve">Instalaciones Sanitarias </t>
  </si>
  <si>
    <t>Meseta para lavamanos (losa de hormigón revestida en cerámica 0.10*0.10) e=0.10mt</t>
  </si>
  <si>
    <t xml:space="preserve">Lavamanos ovalados, blancos, sadosa estándar </t>
  </si>
  <si>
    <t xml:space="preserve">Llave monomando para lavamanos (europea) </t>
  </si>
  <si>
    <t xml:space="preserve">Puertas y Ventanas </t>
  </si>
  <si>
    <t xml:space="preserve">Barra antipánico en puertas </t>
  </si>
  <si>
    <t xml:space="preserve">Brazo hidraulico </t>
  </si>
  <si>
    <t xml:space="preserve">Pintura </t>
  </si>
  <si>
    <t>Pintura Prymer en muros y techos  de hormigón (2 manos)</t>
  </si>
  <si>
    <t>Pintura  Acrílica en muros y techos de hormigón  (2 manos)</t>
  </si>
  <si>
    <t xml:space="preserve">Pintura en protectores de ventanas </t>
  </si>
  <si>
    <t>Pintura satinada en muros hasta 1.5 mt SNP (2 manos)</t>
  </si>
  <si>
    <t>INSTALACIONES ELECTRICAS</t>
  </si>
  <si>
    <t>Suministro e instalacion de salida cenital para Iluminacion area de Cocina y Entrada principal. Incluye los siguientes materiales: Tuberia PVC SDR-26 Ø 1/2", Curva PVC 90º, Alambres Americano THHN #12, Caja Octagonal con KO Ø 1/2", Tape 3M Super Scotch 33+ y accesorios. (Ver planos electricos).</t>
  </si>
  <si>
    <t>Suministro e instalacion de salidas de Iluminacion en pared perimetro de la Cocina. Incluye los siguientes materiales: Tuberia PVC SDR-26 Ø 1/2", Curva PVC 90º, Alambres Americano THHN #12,  Tape 3M Super Scotch 33+, Caja Octagonal con KO Ø 1/2" y accesorios. (Ver planos electricos).</t>
  </si>
  <si>
    <t>Suministro e instalacion de salidas de  Iluminacion en puertas laterales comedor. Incluye los siguientes materiales: Tuberias EMT  Ø 3/4", Conector recto EMT Ø 3/4", Coupling  EMT Ø 3/4", Caja Octagonal con KO Ø 3/4", Alambres Americano THHN #12,  Tape 3M Super Scotch 33+ y accesorios.</t>
  </si>
  <si>
    <t>Suministro e instalacion de salidas para interruptores doble. Incluye: Tuberia PVC SDR-26 Ø 1/2", Curva PVC 90º, Alambres Americano THHN #12, Caja rectangular 2"x4" KO Ø 1/2", Tape 3M Super Scotch 33+ y accesorio marca Bticino Modus Plus o similar, color Crema o Blanco.</t>
  </si>
  <si>
    <t>Suministro e instalacion de salidas para Tomacorrientes Doble 120V, para uso de abanicos Industrial H=2.44 m. snpt. Incluye: Tuberia PVC SDR-26 Ø 1/2", Curva PVC 90º, Alambres Americano THHN #12, Caja rectangular 2"x4" KO Ø 1/2", Tape 3M Super Scotch 33+ y accesorio marca Bticino Modus Plus o similar, color Crema o Blanco.</t>
  </si>
  <si>
    <t>Suministro e instalacion de abanicos Industrial de pared, similar a KDK, Diametro de aspa 22, color negro o segun especificacion arquitectonica.</t>
  </si>
  <si>
    <t>Suministro e instalacion de salidas electrica 240v para extractores tipo hongo en  H=2.30m snpt. Incluye: Tuberia PVC SDR-26 Ø 3/4", Curva PVC 90º, Alambres Americano THHN #10, Caja rectangular 2"x4" KO Ø 3/4".</t>
  </si>
  <si>
    <t>Suministro e instalacion de salidas electrica 120v para extractores de pared  en  H=2.30m snpt. Incluye: Tuberia PVC SDR-26 Ø 1/2", Curva PVC 90º, Alambres Americano THHN #12, Caja rectangular 2"x4" KO Ø 1/2".</t>
  </si>
  <si>
    <t>Suministro e instalacion de salidas electrica 240v para Equipos de Cuarto Frio en  H=2.30m snpt. Incluye: Tuberia PVC SDR-26 Ø 3/4", Curva PVC 90º, Alambres Americano THHN #10, Caja rectangular 2"x4" KO Ø 3/4".</t>
  </si>
  <si>
    <t>Suministro e instalacion sistema de control para Iluminacion de pared exterior compuesto por:  Sensor fotoelectrico (fotocelda) 105-285V, Base para Fotocelda, contactor magnetico 120v, Caja plastica con Dim. 6"x4"x4".</t>
  </si>
  <si>
    <t>Suministro e instalacion de Panel electrico Principal 24 Circuitos GE, con Breaker gruesos 6BK 20A/1, 1 BK 30/1, 2 BK 20A/2.</t>
  </si>
  <si>
    <t>Suministro e instalacion de (Sistema de Respaldo Electrico) Inversor Electrico de 5.00 KW, 120V, 60Hz, similar a Power Tech. Incluye Juego de cables para baterias, ocho (8) baterias, base para baterias y materiales miscelaneos.</t>
  </si>
  <si>
    <t>Suministro e instalacion de Doble Tiro Japones de 80A, para ser usado como interruptor de transferencia manual.</t>
  </si>
  <si>
    <t>Suministro e instalacion de sistema de puesta a tierra compuesto por: Varillas de Cobre de 5/8x 8 pies, Conector para varillas, Cable Robbins AWG #1/0, Funda de material Ultrafill y barra de tierra perforada con aislante y base marca Harger.</t>
  </si>
  <si>
    <t>Suministro e instalacion de lamparas en areas de cocina, salidas laterales, acceso, etc</t>
  </si>
  <si>
    <t>Suministro e instalacion de lámparas en área posterior comedor hacia solar nuevo</t>
  </si>
  <si>
    <t xml:space="preserve">CONSTRUCCION AULA INICIAL DOBLE </t>
  </si>
  <si>
    <t>Fino en techo inclinado (incluye buhardillas)</t>
  </si>
  <si>
    <t>Impermeab. en lona asfáltica de 4mm (granular)</t>
  </si>
  <si>
    <t xml:space="preserve">Instalación Sanitaria </t>
  </si>
  <si>
    <t xml:space="preserve">Meseta para lavamanos revestida en cerámica 0.20*0.20, blanca brillante </t>
  </si>
  <si>
    <t xml:space="preserve">Lavamanos ovalados para meseta </t>
  </si>
  <si>
    <t xml:space="preserve">Suministro e instalación de inodoros </t>
  </si>
  <si>
    <t xml:space="preserve">Pintura epóxica en canaleta </t>
  </si>
  <si>
    <t xml:space="preserve">Pintura de mantenimiento en parrilla </t>
  </si>
  <si>
    <t>Pinturas</t>
  </si>
  <si>
    <t>Latex acrílico como base (2 MANOS)</t>
  </si>
  <si>
    <t>Pintura Acrílica para muros y techos (incluye sheetrock)</t>
  </si>
  <si>
    <t>Pintura Satinada para muros interiores y exteriores h=1.50 mt (incluye sheetrock)</t>
  </si>
  <si>
    <t>Cambio de paneles electricos monosfasicos existentes en toda la escuela</t>
  </si>
  <si>
    <t>Suministro e instalacion de tapas de registros electricos</t>
  </si>
  <si>
    <t>Suministro e instalacion lamparas Fl. 40w, 120v   aulas primer y segundo nivel</t>
  </si>
  <si>
    <t>Suministro e instalacion lamparas en pasillos primer y segundo nivel tipo globo</t>
  </si>
  <si>
    <t xml:space="preserve">GASTOS INDIRECTOS </t>
  </si>
  <si>
    <t>Sub-Total (Presupuesto Original)</t>
  </si>
  <si>
    <t xml:space="preserve">Dirección Técnica y Resp. Administrativa </t>
  </si>
  <si>
    <t xml:space="preserve">Gastos Administrativos </t>
  </si>
  <si>
    <t xml:space="preserve">Transporte </t>
  </si>
  <si>
    <t xml:space="preserve">Fondo de Pensiones y Jubilaciones </t>
  </si>
  <si>
    <t xml:space="preserve">Seguros y Fianzas (4.50%) </t>
  </si>
  <si>
    <t>Imprevistos (5.00%)</t>
  </si>
  <si>
    <t xml:space="preserve">Codia </t>
  </si>
  <si>
    <t>ITBIS (18% de la Dirección Técnica)</t>
  </si>
  <si>
    <t>Sub-Total (G.I. Presupuesto Orig.)</t>
  </si>
  <si>
    <t>Total General Presupuesto Original</t>
  </si>
  <si>
    <t>Pintura y acondiconamiento base bandera</t>
  </si>
  <si>
    <t xml:space="preserve">Limpieza con máquina hidrolavadora de 2500psi piso cancha </t>
  </si>
  <si>
    <t xml:space="preserve">Desmonte tableros </t>
  </si>
  <si>
    <t xml:space="preserve">Suministro y Colocación de Tablero fiber-glass (incluye aros con resortes y malla) </t>
  </si>
  <si>
    <t>Reparación de tableros</t>
  </si>
  <si>
    <t>PA</t>
  </si>
  <si>
    <t>Resane de piso de la cancha</t>
  </si>
  <si>
    <t xml:space="preserve">REPARACION CANCHA MIXTA </t>
  </si>
  <si>
    <t>Suministro e instalacion de (Sistema de Respaldo Electrico) Inversor Electrico de 1.00 KW, 120V, 60Hz, Incluye Juego de cables para baterias, ochos (8) baterias, base para baterias y materiales miscelaneos.</t>
  </si>
  <si>
    <t>baterias</t>
  </si>
  <si>
    <t>u</t>
  </si>
  <si>
    <t>base de baterias</t>
  </si>
  <si>
    <t>cables para baterias</t>
  </si>
  <si>
    <t>pa</t>
  </si>
  <si>
    <t xml:space="preserve"> colocar base y baterias</t>
  </si>
  <si>
    <t>instalacion inversor</t>
  </si>
  <si>
    <t>Beneficios contratistas eléctricos</t>
  </si>
  <si>
    <t>%</t>
  </si>
  <si>
    <t xml:space="preserve">Resane para aceras perimetrales </t>
  </si>
  <si>
    <t>Inversor (reparacion)</t>
  </si>
  <si>
    <t>VERJA EN COMEDOR</t>
  </si>
  <si>
    <t>Verja en malla ciclonica de 6"</t>
  </si>
  <si>
    <t>Puerta de malla ciclonica</t>
  </si>
  <si>
    <t>Pintura Prymer en elementos muros</t>
  </si>
  <si>
    <t>m2</t>
  </si>
  <si>
    <t>Pintura acrilica en bloques de 6"(2 manos)</t>
  </si>
  <si>
    <t>Techos de aluzinc Comedor</t>
  </si>
  <si>
    <t>Jardineria</t>
  </si>
  <si>
    <t>Siembra de arbustos --(Coralillos varios colores 2 pies)</t>
  </si>
  <si>
    <t>Siembra de Grama  enana (incluye colchon de tierra negra)</t>
  </si>
  <si>
    <t>Pañete</t>
  </si>
  <si>
    <t>Fascia</t>
  </si>
  <si>
    <t xml:space="preserve">MISCELANEOS </t>
  </si>
  <si>
    <t>Reparacion sanitaria</t>
  </si>
  <si>
    <t>Reparacion electrica</t>
  </si>
  <si>
    <t>Sondeo de tuberias de desague en comedor</t>
  </si>
  <si>
    <t>Pintura de Estructura Metálica Completa comedor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</si>
</sst>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RD$&quot;* #,##0.00_);_(&quot;RD$&quot;* \(#,##0.00\);_(&quot;RD$&quot;* &quot;-&quot;??_);_(@_)"/>
    <numFmt numFmtId="165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4"/>
      <color rgb="FF00206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</font>
    <font>
      <sz val="9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9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horizontal="center" vertical="center"/>
      <protection locked="0"/>
    </xf>
    <xf numFmtId="4" fontId="2" fillId="2" borderId="0" xfId="0" applyNumberFormat="1" applyFont="1" applyFill="1" applyBorder="1" applyAlignment="1" applyProtection="1">
      <alignment vertical="center"/>
      <protection locked="0"/>
    </xf>
    <xf numFmtId="4" fontId="2" fillId="2" borderId="5" xfId="0" applyNumberFormat="1" applyFont="1" applyFill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7" fillId="2" borderId="0" xfId="3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vertical="center" wrapText="1"/>
      <protection locked="0"/>
    </xf>
    <xf numFmtId="4" fontId="3" fillId="0" borderId="0" xfId="0" applyNumberFormat="1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8" fillId="0" borderId="7" xfId="3" applyFont="1" applyBorder="1" applyAlignment="1">
      <alignment vertical="center"/>
    </xf>
    <xf numFmtId="0" fontId="3" fillId="0" borderId="7" xfId="0" applyFont="1" applyBorder="1" applyAlignment="1" applyProtection="1">
      <alignment vertical="center" wrapText="1"/>
      <protection locked="0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vertical="center" wrapText="1"/>
      <protection locked="0"/>
    </xf>
    <xf numFmtId="4" fontId="3" fillId="0" borderId="8" xfId="0" applyNumberFormat="1" applyFont="1" applyBorder="1" applyAlignment="1" applyProtection="1">
      <alignment vertical="center" wrapText="1"/>
      <protection locked="0"/>
    </xf>
    <xf numFmtId="4" fontId="9" fillId="3" borderId="11" xfId="0" applyNumberFormat="1" applyFont="1" applyFill="1" applyBorder="1" applyAlignment="1" applyProtection="1">
      <alignment vertical="center"/>
    </xf>
    <xf numFmtId="4" fontId="9" fillId="3" borderId="1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4" fontId="9" fillId="3" borderId="15" xfId="0" applyNumberFormat="1" applyFont="1" applyFill="1" applyBorder="1" applyAlignment="1" applyProtection="1">
      <alignment vertical="center"/>
    </xf>
    <xf numFmtId="4" fontId="9" fillId="3" borderId="16" xfId="0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horizontal="center" vertical="center" wrapText="1"/>
    </xf>
    <xf numFmtId="4" fontId="3" fillId="2" borderId="0" xfId="0" applyNumberFormat="1" applyFont="1" applyFill="1" applyAlignment="1" applyProtection="1">
      <alignment horizontal="center" vertical="center"/>
    </xf>
    <xf numFmtId="4" fontId="3" fillId="2" borderId="0" xfId="0" applyNumberFormat="1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9" fillId="3" borderId="17" xfId="0" applyFont="1" applyFill="1" applyBorder="1" applyAlignment="1">
      <alignment vertical="center"/>
    </xf>
    <xf numFmtId="0" fontId="3" fillId="2" borderId="0" xfId="0" applyFont="1" applyFill="1" applyBorder="1" applyAlignment="1" applyProtection="1">
      <alignment horizontal="center" vertical="center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4" fontId="3" fillId="2" borderId="0" xfId="0" applyNumberFormat="1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vertical="center"/>
    </xf>
    <xf numFmtId="165" fontId="3" fillId="0" borderId="0" xfId="1" applyFont="1" applyBorder="1" applyAlignment="1">
      <alignment horizontal="right" vertical="center" indent="1"/>
    </xf>
    <xf numFmtId="0" fontId="9" fillId="0" borderId="17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4" fontId="10" fillId="4" borderId="0" xfId="0" applyNumberFormat="1" applyFont="1" applyFill="1" applyAlignment="1">
      <alignment horizontal="right" vertical="center" wrapText="1"/>
    </xf>
    <xf numFmtId="0" fontId="8" fillId="0" borderId="0" xfId="0" applyFont="1" applyBorder="1" applyAlignment="1">
      <alignment vertical="center"/>
    </xf>
    <xf numFmtId="4" fontId="11" fillId="0" borderId="0" xfId="3" applyNumberFormat="1" applyFont="1" applyBorder="1" applyAlignment="1">
      <alignment horizontal="right" vertical="center" indent="1"/>
    </xf>
    <xf numFmtId="165" fontId="3" fillId="0" borderId="0" xfId="1" applyFont="1" applyBorder="1" applyAlignment="1">
      <alignment vertical="center"/>
    </xf>
    <xf numFmtId="4" fontId="3" fillId="2" borderId="0" xfId="0" applyNumberFormat="1" applyFont="1" applyFill="1" applyBorder="1" applyAlignment="1">
      <alignment horizontal="center" vertical="center" wrapText="1"/>
    </xf>
    <xf numFmtId="0" fontId="11" fillId="0" borderId="0" xfId="3" applyFont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3" fillId="2" borderId="0" xfId="3" applyFont="1" applyFill="1" applyBorder="1" applyAlignment="1">
      <alignment horizontal="center" vertical="center" wrapText="1"/>
    </xf>
    <xf numFmtId="4" fontId="14" fillId="2" borderId="0" xfId="0" applyNumberFormat="1" applyFont="1" applyFill="1" applyBorder="1" applyAlignment="1">
      <alignment vertical="center"/>
    </xf>
    <xf numFmtId="165" fontId="14" fillId="2" borderId="0" xfId="1" applyFont="1" applyFill="1" applyBorder="1" applyAlignment="1">
      <alignment vertical="center"/>
    </xf>
    <xf numFmtId="165" fontId="3" fillId="0" borderId="0" xfId="1" applyFont="1" applyBorder="1" applyAlignment="1">
      <alignment horizontal="right" vertical="center"/>
    </xf>
    <xf numFmtId="49" fontId="15" fillId="2" borderId="0" xfId="0" applyNumberFormat="1" applyFont="1" applyFill="1" applyAlignment="1">
      <alignment vertical="center"/>
    </xf>
    <xf numFmtId="49" fontId="15" fillId="0" borderId="0" xfId="0" applyNumberFormat="1" applyFont="1" applyAlignment="1">
      <alignment horizontal="center" vertical="center"/>
    </xf>
    <xf numFmtId="165" fontId="15" fillId="0" borderId="0" xfId="1" applyFont="1" applyAlignment="1">
      <alignment vertical="center"/>
    </xf>
    <xf numFmtId="165" fontId="8" fillId="0" borderId="0" xfId="1" applyFont="1" applyBorder="1" applyAlignment="1">
      <alignment horizontal="right" vertical="center" indent="1"/>
    </xf>
    <xf numFmtId="0" fontId="9" fillId="3" borderId="18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/>
    </xf>
    <xf numFmtId="165" fontId="14" fillId="0" borderId="0" xfId="1" applyFont="1" applyBorder="1" applyAlignment="1">
      <alignment horizontal="right" vertical="center" indent="1"/>
    </xf>
    <xf numFmtId="165" fontId="3" fillId="0" borderId="0" xfId="1" applyFont="1" applyFill="1" applyBorder="1" applyAlignment="1">
      <alignment horizontal="right" vertical="center" inden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Border="1" applyAlignment="1"/>
    <xf numFmtId="49" fontId="14" fillId="0" borderId="0" xfId="1" applyNumberFormat="1" applyFont="1" applyBorder="1" applyAlignment="1">
      <alignment horizontal="center"/>
    </xf>
    <xf numFmtId="165" fontId="14" fillId="0" borderId="0" xfId="1" applyFont="1" applyBorder="1" applyAlignment="1"/>
    <xf numFmtId="165" fontId="9" fillId="3" borderId="18" xfId="1" applyFont="1" applyFill="1" applyBorder="1" applyAlignment="1">
      <alignment vertical="center"/>
    </xf>
    <xf numFmtId="4" fontId="3" fillId="2" borderId="0" xfId="2" applyNumberFormat="1" applyFont="1" applyFill="1" applyBorder="1" applyAlignment="1" applyProtection="1">
      <alignment horizontal="center" vertical="center"/>
    </xf>
    <xf numFmtId="4" fontId="3" fillId="2" borderId="0" xfId="2" applyNumberFormat="1" applyFont="1" applyFill="1" applyBorder="1" applyAlignment="1" applyProtection="1">
      <alignment vertical="center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4" fontId="3" fillId="2" borderId="0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4" fontId="3" fillId="2" borderId="0" xfId="0" applyNumberFormat="1" applyFont="1" applyFill="1" applyAlignment="1" applyProtection="1">
      <alignment vertical="center"/>
      <protection locked="0"/>
    </xf>
    <xf numFmtId="49" fontId="16" fillId="0" borderId="0" xfId="0" applyNumberFormat="1" applyFont="1" applyAlignment="1">
      <alignment vertical="center"/>
    </xf>
    <xf numFmtId="4" fontId="16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165" fontId="16" fillId="0" borderId="0" xfId="1" applyFont="1" applyAlignment="1">
      <alignment vertical="center"/>
    </xf>
    <xf numFmtId="0" fontId="17" fillId="3" borderId="17" xfId="0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/>
    </xf>
    <xf numFmtId="165" fontId="8" fillId="0" borderId="0" xfId="0" applyNumberFormat="1" applyFont="1" applyBorder="1" applyAlignment="1">
      <alignment vertical="center"/>
    </xf>
    <xf numFmtId="4" fontId="3" fillId="0" borderId="0" xfId="4" applyNumberFormat="1" applyFont="1" applyFill="1" applyBorder="1" applyAlignment="1">
      <alignment vertical="center"/>
    </xf>
    <xf numFmtId="0" fontId="18" fillId="5" borderId="0" xfId="0" applyFont="1" applyFill="1" applyAlignment="1">
      <alignment vertical="center"/>
    </xf>
    <xf numFmtId="0" fontId="18" fillId="5" borderId="0" xfId="0" applyFont="1" applyFill="1" applyAlignment="1">
      <alignment horizontal="center" vertical="center"/>
    </xf>
    <xf numFmtId="165" fontId="18" fillId="5" borderId="0" xfId="1" applyFont="1" applyFill="1" applyAlignment="1">
      <alignment horizontal="right" vertical="center"/>
    </xf>
    <xf numFmtId="4" fontId="18" fillId="0" borderId="0" xfId="0" applyNumberFormat="1" applyFont="1" applyAlignment="1">
      <alignment horizontal="right"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 wrapText="1"/>
    </xf>
    <xf numFmtId="0" fontId="9" fillId="3" borderId="14" xfId="0" applyFont="1" applyFill="1" applyBorder="1" applyAlignment="1" applyProtection="1">
      <alignment horizontal="center" vertical="center" wrapText="1"/>
    </xf>
    <xf numFmtId="4" fontId="9" fillId="3" borderId="10" xfId="0" applyNumberFormat="1" applyFont="1" applyFill="1" applyBorder="1" applyAlignment="1" applyProtection="1">
      <alignment horizontal="center" vertical="center"/>
    </xf>
    <xf numFmtId="4" fontId="9" fillId="3" borderId="14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wrapText="1"/>
      <protection locked="0"/>
    </xf>
    <xf numFmtId="0" fontId="3" fillId="0" borderId="5" xfId="0" applyFont="1" applyBorder="1" applyAlignment="1" applyProtection="1">
      <alignment horizontal="left" wrapText="1"/>
      <protection locked="0"/>
    </xf>
  </cellXfs>
  <cellStyles count="5">
    <cellStyle name="Comma" xfId="1" builtinId="3"/>
    <cellStyle name="Moneda 3 3" xfId="4"/>
    <cellStyle name="Normal" xfId="0" builtinId="0"/>
    <cellStyle name="Normal 28" xfId="3"/>
    <cellStyle name="Percent" xfId="2" builtinId="5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0</xdr:rowOff>
    </xdr:from>
    <xdr:to>
      <xdr:col>7</xdr:col>
      <xdr:colOff>1095375</xdr:colOff>
      <xdr:row>3</xdr:row>
      <xdr:rowOff>19050</xdr:rowOff>
    </xdr:to>
    <xdr:pic>
      <xdr:nvPicPr>
        <xdr:cNvPr id="2" name="Imagen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238125"/>
          <a:ext cx="2562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66675</xdr:colOff>
      <xdr:row>0</xdr:row>
      <xdr:rowOff>95250</xdr:rowOff>
    </xdr:from>
    <xdr:to>
      <xdr:col>1</xdr:col>
      <xdr:colOff>1466850</xdr:colOff>
      <xdr:row>4</xdr:row>
      <xdr:rowOff>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3850" y="95250"/>
          <a:ext cx="1400175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-especi\Obras%20Sector%20Salud%20(H-S)%202000\NORTE\Santiago\Cub.%20Policlinica%20en%20el%20Sector%20La%20Joya,%20palom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va%20L.%20JImenez%20Pagan\My%20Documents\Banco%20Central\Martin%20Fernandez%20-%20Calles\Presup.%20dise&#241;o%20original%20(30-mar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1000"/>
      <sheetName val="Estado Financiero"/>
      <sheetName val="Resumen"/>
      <sheetName val="Cubicación"/>
      <sheetName val="Pagos"/>
      <sheetName val="Res-Financiero"/>
      <sheetName val="A"/>
      <sheetName val="Senalizacion"/>
      <sheetName val="LISTADO MATERIALES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LISTADO INSUMOS DEL 2000"/>
      <sheetName val="ANALISIS_STO_DGO1"/>
      <sheetName val="PRES__BOCA_NUEVA1"/>
      <sheetName val="CONTRARO_SEÑALIZACIONES1"/>
      <sheetName val="Presup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</sheetPr>
  <dimension ref="A1:Q229"/>
  <sheetViews>
    <sheetView showGridLines="0" tabSelected="1" view="pageBreakPreview" topLeftCell="A4" zoomScale="85" zoomScaleNormal="100" zoomScaleSheetLayoutView="85" workbookViewId="0">
      <selection activeCell="G14" sqref="G14:H208"/>
    </sheetView>
  </sheetViews>
  <sheetFormatPr defaultColWidth="11.42578125" defaultRowHeight="12.75" x14ac:dyDescent="0.25"/>
  <cols>
    <col min="1" max="1" width="3.85546875" style="73" customWidth="1"/>
    <col min="2" max="2" width="50.85546875" style="78" customWidth="1"/>
    <col min="3" max="3" width="6.140625" style="79" customWidth="1"/>
    <col min="4" max="4" width="11.140625" style="80" customWidth="1"/>
    <col min="5" max="6" width="11.140625" style="80" hidden="1" customWidth="1"/>
    <col min="7" max="7" width="12.85546875" style="81" customWidth="1"/>
    <col min="8" max="8" width="17.140625" style="81" bestFit="1" customWidth="1"/>
    <col min="9" max="16384" width="11.42578125" style="1"/>
  </cols>
  <sheetData>
    <row r="1" spans="1:8" ht="18.75" x14ac:dyDescent="0.25">
      <c r="A1" s="100"/>
      <c r="B1" s="101"/>
      <c r="C1" s="101"/>
      <c r="D1" s="101"/>
      <c r="E1" s="101"/>
      <c r="F1" s="101"/>
      <c r="G1" s="101"/>
      <c r="H1" s="102"/>
    </row>
    <row r="2" spans="1:8" ht="18.75" x14ac:dyDescent="0.25">
      <c r="A2" s="2"/>
      <c r="B2" s="3"/>
      <c r="C2" s="3"/>
      <c r="D2" s="4"/>
      <c r="E2" s="4"/>
      <c r="F2" s="4"/>
      <c r="G2" s="5"/>
      <c r="H2" s="6"/>
    </row>
    <row r="3" spans="1:8" ht="18.75" x14ac:dyDescent="0.25">
      <c r="A3" s="2"/>
      <c r="B3" s="3"/>
      <c r="C3" s="3"/>
      <c r="D3" s="4"/>
      <c r="E3" s="4"/>
      <c r="F3" s="4"/>
      <c r="G3" s="5"/>
      <c r="H3" s="6"/>
    </row>
    <row r="4" spans="1:8" ht="15" x14ac:dyDescent="0.25">
      <c r="A4" s="103"/>
      <c r="B4" s="104"/>
      <c r="C4" s="104"/>
      <c r="D4" s="104"/>
      <c r="E4" s="104"/>
      <c r="F4" s="104"/>
      <c r="G4" s="104"/>
      <c r="H4" s="105"/>
    </row>
    <row r="5" spans="1:8" ht="19.149999999999999" customHeight="1" x14ac:dyDescent="0.25">
      <c r="A5" s="106" t="s">
        <v>0</v>
      </c>
      <c r="B5" s="107"/>
      <c r="C5" s="107"/>
      <c r="D5" s="107"/>
      <c r="E5" s="107"/>
      <c r="F5" s="107"/>
      <c r="G5" s="107"/>
      <c r="H5" s="108"/>
    </row>
    <row r="6" spans="1:8" x14ac:dyDescent="0.25">
      <c r="A6" s="7"/>
      <c r="B6" s="8" t="s">
        <v>1</v>
      </c>
      <c r="C6" s="109" t="s">
        <v>2</v>
      </c>
      <c r="D6" s="109"/>
      <c r="E6" s="109"/>
      <c r="F6" s="109"/>
      <c r="G6" s="109"/>
      <c r="H6" s="110"/>
    </row>
    <row r="7" spans="1:8" ht="35.1" customHeight="1" x14ac:dyDescent="0.2">
      <c r="A7" s="9"/>
      <c r="B7" s="10" t="s">
        <v>3</v>
      </c>
      <c r="C7" s="111" t="s">
        <v>4</v>
      </c>
      <c r="D7" s="111"/>
      <c r="E7" s="111"/>
      <c r="F7" s="111"/>
      <c r="G7" s="111"/>
      <c r="H7" s="112"/>
    </row>
    <row r="8" spans="1:8" ht="15" customHeight="1" x14ac:dyDescent="0.25">
      <c r="A8" s="9"/>
      <c r="B8" s="11" t="s">
        <v>5</v>
      </c>
      <c r="C8" s="12"/>
      <c r="D8" s="13"/>
      <c r="E8" s="13"/>
      <c r="F8" s="13"/>
      <c r="G8" s="14"/>
      <c r="H8" s="15"/>
    </row>
    <row r="9" spans="1:8" ht="18.75" customHeight="1" thickBot="1" x14ac:dyDescent="0.3">
      <c r="A9" s="16"/>
      <c r="B9" s="17" t="s">
        <v>6</v>
      </c>
      <c r="C9" s="18"/>
      <c r="D9" s="19"/>
      <c r="E9" s="19"/>
      <c r="F9" s="19"/>
      <c r="G9" s="20"/>
      <c r="H9" s="21"/>
    </row>
    <row r="10" spans="1:8" s="24" customFormat="1" x14ac:dyDescent="0.25">
      <c r="A10" s="94" t="s">
        <v>7</v>
      </c>
      <c r="B10" s="96" t="s">
        <v>8</v>
      </c>
      <c r="C10" s="96" t="s">
        <v>9</v>
      </c>
      <c r="D10" s="98" t="s">
        <v>10</v>
      </c>
      <c r="E10" s="98">
        <v>0.15</v>
      </c>
      <c r="F10" s="22" t="s">
        <v>11</v>
      </c>
      <c r="G10" s="22" t="s">
        <v>11</v>
      </c>
      <c r="H10" s="23" t="s">
        <v>12</v>
      </c>
    </row>
    <row r="11" spans="1:8" s="24" customFormat="1" ht="13.5" thickBot="1" x14ac:dyDescent="0.3">
      <c r="A11" s="95"/>
      <c r="B11" s="97"/>
      <c r="C11" s="97"/>
      <c r="D11" s="99"/>
      <c r="E11" s="99"/>
      <c r="F11" s="25" t="s">
        <v>13</v>
      </c>
      <c r="G11" s="25" t="s">
        <v>13</v>
      </c>
      <c r="H11" s="26" t="s">
        <v>14</v>
      </c>
    </row>
    <row r="12" spans="1:8" ht="13.5" thickBot="1" x14ac:dyDescent="0.3">
      <c r="A12" s="27"/>
      <c r="B12" s="28"/>
      <c r="C12" s="29"/>
      <c r="D12" s="30"/>
      <c r="E12" s="30"/>
      <c r="F12" s="31"/>
      <c r="G12" s="31"/>
      <c r="H12" s="31"/>
    </row>
    <row r="13" spans="1:8" s="10" customFormat="1" ht="13.5" thickBot="1" x14ac:dyDescent="0.3">
      <c r="A13" s="32"/>
      <c r="B13" s="33" t="s">
        <v>15</v>
      </c>
      <c r="C13" s="34"/>
      <c r="D13" s="35"/>
      <c r="E13" s="35"/>
      <c r="F13" s="36"/>
      <c r="G13" s="36"/>
      <c r="H13" s="36"/>
    </row>
    <row r="14" spans="1:8" s="10" customFormat="1" ht="13.5" thickTop="1" x14ac:dyDescent="0.25">
      <c r="A14" s="32"/>
      <c r="B14" s="37" t="s">
        <v>16</v>
      </c>
      <c r="C14" s="34" t="s">
        <v>17</v>
      </c>
      <c r="D14" s="35">
        <v>1</v>
      </c>
      <c r="E14" s="35">
        <v>1.1499999999999999</v>
      </c>
      <c r="F14" s="38">
        <v>25000</v>
      </c>
      <c r="G14" s="38"/>
      <c r="H14" s="36"/>
    </row>
    <row r="15" spans="1:8" s="10" customFormat="1" x14ac:dyDescent="0.25">
      <c r="A15" s="32"/>
      <c r="B15" s="37" t="s">
        <v>18</v>
      </c>
      <c r="C15" s="34"/>
      <c r="D15" s="35"/>
      <c r="E15" s="35">
        <v>1.1499999999999999</v>
      </c>
      <c r="F15" s="36"/>
      <c r="G15" s="38"/>
      <c r="H15" s="36"/>
    </row>
    <row r="16" spans="1:8" s="10" customFormat="1" ht="13.5" thickBot="1" x14ac:dyDescent="0.3">
      <c r="A16" s="32"/>
      <c r="B16" s="37"/>
      <c r="C16" s="34"/>
      <c r="D16" s="35"/>
      <c r="E16" s="35">
        <v>1.1499999999999999</v>
      </c>
      <c r="F16" s="36"/>
      <c r="G16" s="38"/>
      <c r="H16" s="36"/>
    </row>
    <row r="17" spans="1:8" s="10" customFormat="1" ht="13.5" thickBot="1" x14ac:dyDescent="0.3">
      <c r="A17" s="32"/>
      <c r="B17" s="33" t="s">
        <v>19</v>
      </c>
      <c r="C17" s="34"/>
      <c r="D17" s="35"/>
      <c r="E17" s="35">
        <v>1.1499999999999999</v>
      </c>
      <c r="F17" s="36"/>
      <c r="G17" s="38"/>
      <c r="H17" s="36"/>
    </row>
    <row r="18" spans="1:8" s="10" customFormat="1" ht="26.25" thickTop="1" x14ac:dyDescent="0.25">
      <c r="A18" s="32"/>
      <c r="B18" s="37" t="s">
        <v>20</v>
      </c>
      <c r="C18" s="34" t="s">
        <v>17</v>
      </c>
      <c r="D18" s="35">
        <v>1</v>
      </c>
      <c r="E18" s="35">
        <v>1.1499999999999999</v>
      </c>
      <c r="F18" s="38">
        <v>35000</v>
      </c>
      <c r="G18" s="38"/>
      <c r="H18" s="36"/>
    </row>
    <row r="19" spans="1:8" s="10" customFormat="1" x14ac:dyDescent="0.25">
      <c r="A19" s="32"/>
      <c r="B19" s="37" t="s">
        <v>21</v>
      </c>
      <c r="C19" s="34" t="s">
        <v>17</v>
      </c>
      <c r="D19" s="35">
        <v>17</v>
      </c>
      <c r="E19" s="35">
        <v>1.1499999999999999</v>
      </c>
      <c r="F19" s="39">
        <v>1150</v>
      </c>
      <c r="G19" s="38"/>
      <c r="H19" s="36"/>
    </row>
    <row r="20" spans="1:8" s="10" customFormat="1" ht="13.5" thickBot="1" x14ac:dyDescent="0.3">
      <c r="A20" s="32"/>
      <c r="B20" s="37"/>
      <c r="C20" s="34"/>
      <c r="D20" s="35"/>
      <c r="E20" s="35">
        <v>1.1499999999999999</v>
      </c>
      <c r="F20" s="40"/>
      <c r="G20" s="38"/>
      <c r="H20" s="36"/>
    </row>
    <row r="21" spans="1:8" ht="13.5" thickBot="1" x14ac:dyDescent="0.3">
      <c r="A21" s="27"/>
      <c r="B21" s="33" t="s">
        <v>22</v>
      </c>
      <c r="C21" s="34"/>
      <c r="D21" s="35"/>
      <c r="E21" s="35">
        <v>1.1499999999999999</v>
      </c>
      <c r="F21" s="36"/>
      <c r="G21" s="38"/>
      <c r="H21" s="36"/>
    </row>
    <row r="22" spans="1:8" ht="14.25" thickTop="1" thickBot="1" x14ac:dyDescent="0.3">
      <c r="A22" s="27"/>
      <c r="B22" s="41" t="s">
        <v>23</v>
      </c>
      <c r="C22" s="34"/>
      <c r="D22" s="35"/>
      <c r="E22" s="35">
        <v>1.1499999999999999</v>
      </c>
      <c r="F22" s="36"/>
      <c r="G22" s="38"/>
      <c r="H22" s="36"/>
    </row>
    <row r="23" spans="1:8" ht="13.5" thickTop="1" x14ac:dyDescent="0.25">
      <c r="A23" s="27"/>
      <c r="B23" s="42" t="s">
        <v>24</v>
      </c>
      <c r="C23" s="43" t="s">
        <v>25</v>
      </c>
      <c r="D23" s="40">
        <f>1171.8+(636)</f>
        <v>1807.8</v>
      </c>
      <c r="E23" s="35">
        <v>1.1499999999999999</v>
      </c>
      <c r="F23" s="40">
        <v>25</v>
      </c>
      <c r="G23" s="38"/>
      <c r="H23" s="36"/>
    </row>
    <row r="24" spans="1:8" x14ac:dyDescent="0.25">
      <c r="A24" s="27"/>
      <c r="B24" s="42" t="s">
        <v>26</v>
      </c>
      <c r="C24" s="43" t="s">
        <v>27</v>
      </c>
      <c r="D24" s="40">
        <v>2</v>
      </c>
      <c r="E24" s="35">
        <v>1.1499999999999999</v>
      </c>
      <c r="F24" s="40">
        <v>600</v>
      </c>
      <c r="G24" s="38"/>
      <c r="H24" s="36"/>
    </row>
    <row r="25" spans="1:8" x14ac:dyDescent="0.25">
      <c r="A25" s="27"/>
      <c r="B25" s="42" t="s">
        <v>28</v>
      </c>
      <c r="C25" s="43" t="s">
        <v>25</v>
      </c>
      <c r="D25" s="40">
        <v>63</v>
      </c>
      <c r="E25" s="35">
        <v>1.1499999999999999</v>
      </c>
      <c r="F25" s="40">
        <v>266.33999999999997</v>
      </c>
      <c r="G25" s="38"/>
      <c r="H25" s="40"/>
    </row>
    <row r="26" spans="1:8" x14ac:dyDescent="0.25">
      <c r="A26" s="27"/>
      <c r="B26" s="42" t="s">
        <v>29</v>
      </c>
      <c r="C26" s="43" t="s">
        <v>30</v>
      </c>
      <c r="D26" s="40">
        <f>12*2+(4*4)</f>
        <v>40</v>
      </c>
      <c r="E26" s="35">
        <v>1.1499999999999999</v>
      </c>
      <c r="F26" s="40">
        <v>92.55</v>
      </c>
      <c r="G26" s="38"/>
      <c r="H26" s="40"/>
    </row>
    <row r="27" spans="1:8" x14ac:dyDescent="0.25">
      <c r="A27" s="27"/>
      <c r="B27" s="42" t="s">
        <v>31</v>
      </c>
      <c r="C27" s="43" t="s">
        <v>25</v>
      </c>
      <c r="D27" s="40">
        <v>75</v>
      </c>
      <c r="E27" s="35">
        <v>1.1499999999999999</v>
      </c>
      <c r="F27" s="40">
        <v>460.2</v>
      </c>
      <c r="G27" s="38"/>
      <c r="H27" s="40"/>
    </row>
    <row r="28" spans="1:8" x14ac:dyDescent="0.25">
      <c r="A28" s="27"/>
      <c r="B28" s="42" t="s">
        <v>32</v>
      </c>
      <c r="C28" s="43" t="s">
        <v>30</v>
      </c>
      <c r="D28" s="40">
        <f>8*4</f>
        <v>32</v>
      </c>
      <c r="E28" s="35">
        <v>1.1499999999999999</v>
      </c>
      <c r="F28" s="40">
        <v>585</v>
      </c>
      <c r="G28" s="38"/>
      <c r="H28" s="40"/>
    </row>
    <row r="29" spans="1:8" x14ac:dyDescent="0.25">
      <c r="A29" s="27"/>
      <c r="B29" s="42" t="s">
        <v>33</v>
      </c>
      <c r="C29" s="43" t="s">
        <v>34</v>
      </c>
      <c r="D29" s="40">
        <v>1</v>
      </c>
      <c r="E29" s="35">
        <v>1.1499999999999999</v>
      </c>
      <c r="F29" s="40">
        <v>1325</v>
      </c>
      <c r="G29" s="38"/>
      <c r="H29" s="40"/>
    </row>
    <row r="30" spans="1:8" x14ac:dyDescent="0.25">
      <c r="A30" s="27"/>
      <c r="B30" s="42" t="s">
        <v>35</v>
      </c>
      <c r="C30" s="43" t="s">
        <v>25</v>
      </c>
      <c r="D30" s="40">
        <f>8*7*22+(18*3.5)*0.78</f>
        <v>1281.1400000000001</v>
      </c>
      <c r="E30" s="35">
        <v>1.1499999999999999</v>
      </c>
      <c r="F30" s="40">
        <v>250</v>
      </c>
      <c r="G30" s="38"/>
      <c r="H30" s="40"/>
    </row>
    <row r="31" spans="1:8" x14ac:dyDescent="0.25">
      <c r="A31" s="27"/>
      <c r="B31" s="42" t="s">
        <v>36</v>
      </c>
      <c r="C31" s="43" t="s">
        <v>25</v>
      </c>
      <c r="D31" s="40">
        <f>+D30*1.02</f>
        <v>1306.7628000000002</v>
      </c>
      <c r="E31" s="35">
        <v>1.1499999999999999</v>
      </c>
      <c r="F31" s="40">
        <v>250</v>
      </c>
      <c r="G31" s="38"/>
      <c r="H31" s="40"/>
    </row>
    <row r="32" spans="1:8" x14ac:dyDescent="0.25">
      <c r="A32" s="27"/>
      <c r="B32" s="42" t="s">
        <v>37</v>
      </c>
      <c r="C32" s="43" t="s">
        <v>30</v>
      </c>
      <c r="D32" s="40">
        <f>32*2</f>
        <v>64</v>
      </c>
      <c r="E32" s="35">
        <v>1.1499999999999999</v>
      </c>
      <c r="F32" s="40">
        <v>250</v>
      </c>
      <c r="G32" s="38"/>
      <c r="H32" s="40"/>
    </row>
    <row r="33" spans="1:8" x14ac:dyDescent="0.25">
      <c r="A33" s="27"/>
      <c r="B33" s="42" t="s">
        <v>38</v>
      </c>
      <c r="C33" s="43" t="s">
        <v>25</v>
      </c>
      <c r="D33" s="40">
        <f>6*3.4*4</f>
        <v>81.599999999999994</v>
      </c>
      <c r="E33" s="35">
        <v>1.1499999999999999</v>
      </c>
      <c r="F33" s="40">
        <v>250</v>
      </c>
      <c r="G33" s="38"/>
      <c r="H33" s="40"/>
    </row>
    <row r="34" spans="1:8" x14ac:dyDescent="0.25">
      <c r="A34" s="27"/>
      <c r="B34" s="42" t="s">
        <v>39</v>
      </c>
      <c r="C34" s="43" t="s">
        <v>25</v>
      </c>
      <c r="D34" s="40">
        <f>20.8*1.8*4</f>
        <v>149.76000000000002</v>
      </c>
      <c r="E34" s="35">
        <v>1.1499999999999999</v>
      </c>
      <c r="F34" s="40">
        <v>55</v>
      </c>
      <c r="G34" s="38"/>
      <c r="H34" s="40"/>
    </row>
    <row r="35" spans="1:8" x14ac:dyDescent="0.25">
      <c r="A35" s="27"/>
      <c r="B35" s="42" t="s">
        <v>40</v>
      </c>
      <c r="C35" s="43" t="s">
        <v>41</v>
      </c>
      <c r="D35" s="40">
        <v>8</v>
      </c>
      <c r="E35" s="35">
        <v>1.1499999999999999</v>
      </c>
      <c r="F35" s="40">
        <v>8700</v>
      </c>
      <c r="G35" s="38"/>
      <c r="H35" s="40"/>
    </row>
    <row r="36" spans="1:8" x14ac:dyDescent="0.25">
      <c r="A36" s="27"/>
      <c r="B36" s="42" t="s">
        <v>42</v>
      </c>
      <c r="C36" s="43" t="s">
        <v>27</v>
      </c>
      <c r="D36" s="40">
        <v>16</v>
      </c>
      <c r="E36" s="35">
        <v>1.1499999999999999</v>
      </c>
      <c r="F36" s="44">
        <v>2034.05</v>
      </c>
      <c r="G36" s="38"/>
      <c r="H36" s="40"/>
    </row>
    <row r="37" spans="1:8" x14ac:dyDescent="0.25">
      <c r="A37" s="27"/>
      <c r="B37" s="42" t="s">
        <v>43</v>
      </c>
      <c r="C37" s="43" t="s">
        <v>27</v>
      </c>
      <c r="D37" s="40">
        <v>6</v>
      </c>
      <c r="E37" s="35">
        <v>1.1499999999999999</v>
      </c>
      <c r="F37" s="40">
        <v>650</v>
      </c>
      <c r="G37" s="38"/>
      <c r="H37" s="40"/>
    </row>
    <row r="38" spans="1:8" x14ac:dyDescent="0.25">
      <c r="A38" s="27"/>
      <c r="B38" s="42" t="s">
        <v>44</v>
      </c>
      <c r="C38" s="43" t="s">
        <v>27</v>
      </c>
      <c r="D38" s="40">
        <v>16</v>
      </c>
      <c r="E38" s="35">
        <v>1.1499999999999999</v>
      </c>
      <c r="F38" s="40">
        <v>4226.24</v>
      </c>
      <c r="G38" s="38"/>
      <c r="H38" s="40"/>
    </row>
    <row r="39" spans="1:8" x14ac:dyDescent="0.25">
      <c r="A39" s="27"/>
      <c r="B39" s="42" t="s">
        <v>45</v>
      </c>
      <c r="C39" s="43" t="s">
        <v>27</v>
      </c>
      <c r="D39" s="40">
        <v>2</v>
      </c>
      <c r="E39" s="35">
        <v>1.1499999999999999</v>
      </c>
      <c r="F39" s="40">
        <v>6357.98</v>
      </c>
      <c r="G39" s="38"/>
      <c r="H39" s="40"/>
    </row>
    <row r="40" spans="1:8" x14ac:dyDescent="0.25">
      <c r="A40" s="27"/>
      <c r="B40" s="42" t="s">
        <v>46</v>
      </c>
      <c r="C40" s="43" t="s">
        <v>25</v>
      </c>
      <c r="D40" s="40">
        <f>+(D30+D31)*1.05</f>
        <v>2717.2979400000004</v>
      </c>
      <c r="E40" s="35">
        <v>1.1499999999999999</v>
      </c>
      <c r="F40" s="40">
        <v>50</v>
      </c>
      <c r="G40" s="38"/>
      <c r="H40" s="40"/>
    </row>
    <row r="41" spans="1:8" x14ac:dyDescent="0.25">
      <c r="A41" s="27"/>
      <c r="B41" s="42" t="s">
        <v>47</v>
      </c>
      <c r="C41" s="43" t="s">
        <v>25</v>
      </c>
      <c r="D41" s="40">
        <f>+(D30+D31)*1.65</f>
        <v>4270.0396200000005</v>
      </c>
      <c r="E41" s="35">
        <v>1.1499999999999999</v>
      </c>
      <c r="F41" s="40">
        <v>135</v>
      </c>
      <c r="G41" s="38"/>
      <c r="H41" s="40"/>
    </row>
    <row r="42" spans="1:8" x14ac:dyDescent="0.25">
      <c r="A42" s="27"/>
      <c r="B42" s="42" t="s">
        <v>48</v>
      </c>
      <c r="C42" s="43" t="s">
        <v>25</v>
      </c>
      <c r="D42" s="40">
        <f>+D31+D32*1.65</f>
        <v>1412.3628000000001</v>
      </c>
      <c r="E42" s="35">
        <v>1.1499999999999999</v>
      </c>
      <c r="F42" s="40">
        <v>155</v>
      </c>
      <c r="G42" s="38"/>
      <c r="H42" s="40"/>
    </row>
    <row r="43" spans="1:8" x14ac:dyDescent="0.25">
      <c r="A43" s="27"/>
      <c r="B43" s="42" t="s">
        <v>49</v>
      </c>
      <c r="C43" s="43" t="s">
        <v>27</v>
      </c>
      <c r="D43" s="40">
        <v>16</v>
      </c>
      <c r="E43" s="35">
        <v>1.1499999999999999</v>
      </c>
      <c r="F43" s="40">
        <v>1250</v>
      </c>
      <c r="G43" s="38"/>
      <c r="H43" s="40"/>
    </row>
    <row r="44" spans="1:8" x14ac:dyDescent="0.25">
      <c r="A44" s="27"/>
      <c r="B44" s="42" t="s">
        <v>50</v>
      </c>
      <c r="C44" s="43" t="s">
        <v>25</v>
      </c>
      <c r="D44" s="40">
        <f>2.1*1*(19+8+12)</f>
        <v>81.900000000000006</v>
      </c>
      <c r="E44" s="35">
        <v>1.1499999999999999</v>
      </c>
      <c r="F44" s="40">
        <v>148.16</v>
      </c>
      <c r="G44" s="38"/>
      <c r="H44" s="40"/>
    </row>
    <row r="45" spans="1:8" x14ac:dyDescent="0.25">
      <c r="A45" s="27"/>
      <c r="B45" s="42" t="s">
        <v>51</v>
      </c>
      <c r="C45" s="43" t="s">
        <v>25</v>
      </c>
      <c r="D45" s="40">
        <f>1.07*2.6*24+(2.8*3*4)</f>
        <v>100.36800000000001</v>
      </c>
      <c r="E45" s="35">
        <v>1.1499999999999999</v>
      </c>
      <c r="F45" s="40">
        <v>165</v>
      </c>
      <c r="G45" s="38"/>
      <c r="H45" s="40"/>
    </row>
    <row r="46" spans="1:8" x14ac:dyDescent="0.25">
      <c r="A46" s="27"/>
      <c r="B46" s="45" t="s">
        <v>47</v>
      </c>
      <c r="C46" s="43" t="s">
        <v>25</v>
      </c>
      <c r="D46" s="46">
        <v>1293.2603799999988</v>
      </c>
      <c r="E46" s="35">
        <v>1.1499999999999999</v>
      </c>
      <c r="F46" s="46">
        <v>113.11</v>
      </c>
      <c r="G46" s="38"/>
      <c r="H46" s="47"/>
    </row>
    <row r="47" spans="1:8" x14ac:dyDescent="0.25">
      <c r="A47" s="27"/>
      <c r="B47" s="45" t="s">
        <v>48</v>
      </c>
      <c r="C47" s="43" t="s">
        <v>25</v>
      </c>
      <c r="D47" s="46">
        <v>1108.9671999999998</v>
      </c>
      <c r="E47" s="35">
        <v>1.1499999999999999</v>
      </c>
      <c r="F47" s="46">
        <v>131.52000000000001</v>
      </c>
      <c r="G47" s="38"/>
      <c r="H47" s="47"/>
    </row>
    <row r="48" spans="1:8" x14ac:dyDescent="0.25">
      <c r="A48" s="27"/>
      <c r="B48" s="45" t="s">
        <v>50</v>
      </c>
      <c r="C48" s="48" t="s">
        <v>25</v>
      </c>
      <c r="D48" s="46">
        <v>185.76000000000002</v>
      </c>
      <c r="E48" s="35">
        <v>1.1499999999999999</v>
      </c>
      <c r="F48" s="46">
        <v>148.16</v>
      </c>
      <c r="G48" s="38"/>
      <c r="H48" s="47"/>
    </row>
    <row r="49" spans="1:8" x14ac:dyDescent="0.25">
      <c r="A49" s="27"/>
      <c r="B49" s="45" t="s">
        <v>51</v>
      </c>
      <c r="C49" s="49" t="s">
        <v>25</v>
      </c>
      <c r="D49" s="46">
        <v>123.73199999999999</v>
      </c>
      <c r="E49" s="35">
        <v>1.1499999999999999</v>
      </c>
      <c r="F49" s="46">
        <v>165</v>
      </c>
      <c r="G49" s="38"/>
      <c r="H49" s="47"/>
    </row>
    <row r="50" spans="1:8" x14ac:dyDescent="0.25">
      <c r="A50" s="27"/>
      <c r="B50" s="45" t="s">
        <v>52</v>
      </c>
      <c r="C50" s="49" t="s">
        <v>25</v>
      </c>
      <c r="D50" s="50">
        <v>2521.33</v>
      </c>
      <c r="E50" s="35">
        <v>1.1499999999999999</v>
      </c>
      <c r="F50" s="50">
        <v>50</v>
      </c>
      <c r="G50" s="38"/>
      <c r="H50" s="47"/>
    </row>
    <row r="51" spans="1:8" x14ac:dyDescent="0.25">
      <c r="A51" s="27"/>
      <c r="B51" s="45" t="s">
        <v>53</v>
      </c>
      <c r="C51" s="49" t="s">
        <v>25</v>
      </c>
      <c r="D51" s="50">
        <v>1868.09</v>
      </c>
      <c r="E51" s="35">
        <v>1.1499999999999999</v>
      </c>
      <c r="F51" s="50">
        <v>365</v>
      </c>
      <c r="G51" s="38"/>
      <c r="H51" s="47"/>
    </row>
    <row r="52" spans="1:8" x14ac:dyDescent="0.25">
      <c r="A52" s="27"/>
      <c r="B52" s="51" t="s">
        <v>53</v>
      </c>
      <c r="C52" s="52" t="s">
        <v>25</v>
      </c>
      <c r="D52" s="53">
        <f>+D51/2</f>
        <v>934.04499999999996</v>
      </c>
      <c r="E52" s="35">
        <v>1.1499999999999999</v>
      </c>
      <c r="F52" s="53">
        <v>365</v>
      </c>
      <c r="G52" s="38"/>
      <c r="H52" s="54"/>
    </row>
    <row r="53" spans="1:8" x14ac:dyDescent="0.25">
      <c r="A53" s="27"/>
      <c r="B53" s="51" t="s">
        <v>54</v>
      </c>
      <c r="C53" s="52" t="s">
        <v>27</v>
      </c>
      <c r="D53" s="53">
        <v>6</v>
      </c>
      <c r="E53" s="35">
        <v>1.1499999999999999</v>
      </c>
      <c r="F53" s="53">
        <v>6570.22</v>
      </c>
      <c r="G53" s="38"/>
      <c r="H53" s="54"/>
    </row>
    <row r="54" spans="1:8" x14ac:dyDescent="0.25">
      <c r="A54" s="27"/>
      <c r="B54" s="51" t="s">
        <v>55</v>
      </c>
      <c r="C54" s="52" t="s">
        <v>27</v>
      </c>
      <c r="D54" s="53">
        <v>2</v>
      </c>
      <c r="E54" s="35">
        <v>1.1499999999999999</v>
      </c>
      <c r="F54" s="53">
        <v>6357.98</v>
      </c>
      <c r="G54" s="38"/>
      <c r="H54" s="54"/>
    </row>
    <row r="55" spans="1:8" x14ac:dyDescent="0.25">
      <c r="A55" s="27"/>
      <c r="B55" s="51" t="s">
        <v>56</v>
      </c>
      <c r="C55" s="52" t="s">
        <v>57</v>
      </c>
      <c r="D55" s="53">
        <v>1</v>
      </c>
      <c r="E55" s="35">
        <v>1.1499999999999999</v>
      </c>
      <c r="F55" s="53">
        <v>36240</v>
      </c>
      <c r="G55" s="38"/>
      <c r="H55" s="54"/>
    </row>
    <row r="56" spans="1:8" x14ac:dyDescent="0.25">
      <c r="A56" s="27"/>
      <c r="B56" s="42" t="s">
        <v>58</v>
      </c>
      <c r="C56" s="43" t="s">
        <v>25</v>
      </c>
      <c r="D56" s="55">
        <v>100</v>
      </c>
      <c r="E56" s="35">
        <v>1.1499999999999999</v>
      </c>
      <c r="F56" s="55">
        <v>805</v>
      </c>
      <c r="G56" s="38"/>
      <c r="H56" s="55"/>
    </row>
    <row r="57" spans="1:8" x14ac:dyDescent="0.25">
      <c r="A57" s="27"/>
      <c r="B57" s="56" t="s">
        <v>59</v>
      </c>
      <c r="C57" s="57" t="s">
        <v>60</v>
      </c>
      <c r="D57" s="58">
        <v>2</v>
      </c>
      <c r="E57" s="35">
        <v>1.1499999999999999</v>
      </c>
      <c r="F57" s="59">
        <v>800</v>
      </c>
      <c r="G57" s="38"/>
      <c r="H57" s="59"/>
    </row>
    <row r="58" spans="1:8" ht="13.5" thickBot="1" x14ac:dyDescent="0.3">
      <c r="A58" s="27"/>
      <c r="B58" s="56"/>
      <c r="C58" s="57"/>
      <c r="D58" s="58"/>
      <c r="E58" s="35">
        <v>1.1499999999999999</v>
      </c>
      <c r="F58" s="59"/>
      <c r="G58" s="38"/>
      <c r="H58" s="59"/>
    </row>
    <row r="59" spans="1:8" ht="13.5" thickBot="1" x14ac:dyDescent="0.3">
      <c r="A59" s="27"/>
      <c r="B59" s="33" t="s">
        <v>61</v>
      </c>
      <c r="C59" s="52"/>
      <c r="D59" s="53"/>
      <c r="E59" s="35">
        <v>1.1499999999999999</v>
      </c>
      <c r="F59" s="53"/>
      <c r="G59" s="38"/>
      <c r="H59" s="54"/>
    </row>
    <row r="60" spans="1:8" ht="13.5" thickTop="1" x14ac:dyDescent="0.25">
      <c r="A60" s="32"/>
      <c r="B60" s="45" t="s">
        <v>62</v>
      </c>
      <c r="C60" s="48" t="s">
        <v>63</v>
      </c>
      <c r="D60" s="50">
        <v>28</v>
      </c>
      <c r="E60" s="35">
        <v>1.1499999999999999</v>
      </c>
      <c r="F60" s="50">
        <v>1214.6400000000001</v>
      </c>
      <c r="G60" s="38"/>
      <c r="H60" s="47"/>
    </row>
    <row r="61" spans="1:8" x14ac:dyDescent="0.25">
      <c r="A61" s="27"/>
      <c r="B61" s="45" t="s">
        <v>64</v>
      </c>
      <c r="C61" s="48" t="s">
        <v>63</v>
      </c>
      <c r="D61" s="50">
        <v>12</v>
      </c>
      <c r="E61" s="35">
        <v>1.1499999999999999</v>
      </c>
      <c r="F61" s="50">
        <v>2245.3200000000002</v>
      </c>
      <c r="G61" s="38"/>
      <c r="H61" s="47"/>
    </row>
    <row r="62" spans="1:8" x14ac:dyDescent="0.25">
      <c r="A62" s="27"/>
      <c r="B62" s="45" t="s">
        <v>65</v>
      </c>
      <c r="C62" s="48" t="s">
        <v>63</v>
      </c>
      <c r="D62" s="50">
        <v>12</v>
      </c>
      <c r="E62" s="35">
        <v>1.1499999999999999</v>
      </c>
      <c r="F62" s="50">
        <v>1297.23</v>
      </c>
      <c r="G62" s="38"/>
      <c r="H62" s="47"/>
    </row>
    <row r="63" spans="1:8" x14ac:dyDescent="0.25">
      <c r="A63" s="27"/>
      <c r="B63" s="45" t="s">
        <v>66</v>
      </c>
      <c r="C63" s="48" t="s">
        <v>63</v>
      </c>
      <c r="D63" s="50">
        <v>2</v>
      </c>
      <c r="E63" s="35">
        <v>1.1499999999999999</v>
      </c>
      <c r="F63" s="50">
        <v>1710.55</v>
      </c>
      <c r="G63" s="38"/>
      <c r="H63" s="47"/>
    </row>
    <row r="64" spans="1:8" x14ac:dyDescent="0.25">
      <c r="A64" s="27"/>
      <c r="B64" s="45" t="s">
        <v>67</v>
      </c>
      <c r="C64" s="48" t="s">
        <v>63</v>
      </c>
      <c r="D64" s="50">
        <v>14</v>
      </c>
      <c r="E64" s="35">
        <v>1.1499999999999999</v>
      </c>
      <c r="F64" s="50">
        <v>1242.97</v>
      </c>
      <c r="G64" s="38"/>
      <c r="H64" s="47"/>
    </row>
    <row r="65" spans="1:8" x14ac:dyDescent="0.25">
      <c r="A65" s="27"/>
      <c r="B65" s="45" t="s">
        <v>68</v>
      </c>
      <c r="C65" s="48" t="s">
        <v>63</v>
      </c>
      <c r="D65" s="50">
        <v>2</v>
      </c>
      <c r="E65" s="35">
        <v>1.1499999999999999</v>
      </c>
      <c r="F65" s="50">
        <v>4875</v>
      </c>
      <c r="G65" s="38"/>
      <c r="H65" s="47"/>
    </row>
    <row r="66" spans="1:8" ht="13.5" thickBot="1" x14ac:dyDescent="0.3">
      <c r="A66" s="27"/>
      <c r="B66" s="42"/>
      <c r="C66" s="43"/>
      <c r="D66" s="40"/>
      <c r="E66" s="35">
        <v>1.1499999999999999</v>
      </c>
      <c r="F66" s="40"/>
      <c r="G66" s="38"/>
      <c r="H66" s="36"/>
    </row>
    <row r="67" spans="1:8" ht="13.5" thickBot="1" x14ac:dyDescent="0.3">
      <c r="A67" s="27"/>
      <c r="B67" s="33" t="s">
        <v>69</v>
      </c>
      <c r="C67" s="43"/>
      <c r="D67" s="40"/>
      <c r="E67" s="35">
        <v>1.1499999999999999</v>
      </c>
      <c r="F67" s="40"/>
      <c r="G67" s="38"/>
      <c r="H67" s="36"/>
    </row>
    <row r="68" spans="1:8" ht="13.5" thickTop="1" x14ac:dyDescent="0.25">
      <c r="A68" s="27"/>
      <c r="B68" s="42" t="s">
        <v>70</v>
      </c>
      <c r="C68" s="43" t="s">
        <v>25</v>
      </c>
      <c r="D68" s="40">
        <v>460</v>
      </c>
      <c r="E68" s="35">
        <v>1.1499999999999999</v>
      </c>
      <c r="F68" s="40">
        <v>135</v>
      </c>
      <c r="G68" s="38"/>
      <c r="H68" s="40"/>
    </row>
    <row r="69" spans="1:8" x14ac:dyDescent="0.25">
      <c r="A69" s="27"/>
      <c r="B69" s="42" t="s">
        <v>71</v>
      </c>
      <c r="C69" s="43" t="s">
        <v>25</v>
      </c>
      <c r="D69" s="40">
        <f>2.9*5*2</f>
        <v>29</v>
      </c>
      <c r="E69" s="35">
        <v>1.1499999999999999</v>
      </c>
      <c r="F69" s="40">
        <v>148.16</v>
      </c>
      <c r="G69" s="38"/>
      <c r="H69" s="40"/>
    </row>
    <row r="70" spans="1:8" x14ac:dyDescent="0.25">
      <c r="A70" s="27"/>
      <c r="B70" s="42" t="s">
        <v>72</v>
      </c>
      <c r="C70" s="43" t="s">
        <v>30</v>
      </c>
      <c r="D70" s="40">
        <f>75*2+(70*2)</f>
        <v>290</v>
      </c>
      <c r="E70" s="35">
        <v>1.1499999999999999</v>
      </c>
      <c r="F70" s="40">
        <v>456.13</v>
      </c>
      <c r="G70" s="38"/>
      <c r="H70" s="40"/>
    </row>
    <row r="71" spans="1:8" ht="13.5" thickBot="1" x14ac:dyDescent="0.3">
      <c r="A71" s="27"/>
      <c r="B71" s="42"/>
      <c r="C71" s="43"/>
      <c r="D71" s="40"/>
      <c r="E71" s="35">
        <v>1.1499999999999999</v>
      </c>
      <c r="F71" s="40"/>
      <c r="G71" s="38"/>
      <c r="H71" s="36"/>
    </row>
    <row r="72" spans="1:8" ht="13.5" thickBot="1" x14ac:dyDescent="0.3">
      <c r="A72" s="27"/>
      <c r="B72" s="33" t="s">
        <v>160</v>
      </c>
      <c r="C72" s="43"/>
      <c r="D72" s="40"/>
      <c r="E72" s="35">
        <v>1.1499999999999999</v>
      </c>
      <c r="F72" s="40"/>
      <c r="G72" s="38"/>
      <c r="H72" s="36"/>
    </row>
    <row r="73" spans="1:8" ht="13.5" thickTop="1" x14ac:dyDescent="0.25">
      <c r="A73" s="27"/>
      <c r="B73" s="82" t="s">
        <v>154</v>
      </c>
      <c r="C73" s="84" t="s">
        <v>25</v>
      </c>
      <c r="D73" s="85">
        <v>610</v>
      </c>
      <c r="E73" s="35">
        <v>1.1499999999999999</v>
      </c>
      <c r="F73" s="55">
        <v>45</v>
      </c>
      <c r="G73" s="38"/>
      <c r="H73" s="55"/>
    </row>
    <row r="74" spans="1:8" x14ac:dyDescent="0.25">
      <c r="A74" s="27"/>
      <c r="B74" s="51" t="s">
        <v>74</v>
      </c>
      <c r="C74" s="52" t="s">
        <v>25</v>
      </c>
      <c r="D74" s="85">
        <v>610</v>
      </c>
      <c r="E74" s="35">
        <v>1.1499999999999999</v>
      </c>
      <c r="F74" s="55">
        <v>255</v>
      </c>
      <c r="G74" s="38"/>
      <c r="H74" s="55"/>
    </row>
    <row r="75" spans="1:8" x14ac:dyDescent="0.25">
      <c r="A75" s="27"/>
      <c r="B75" s="37" t="s">
        <v>155</v>
      </c>
      <c r="C75" s="34" t="s">
        <v>27</v>
      </c>
      <c r="D75" s="85">
        <v>2</v>
      </c>
      <c r="E75" s="35">
        <v>1.1499999999999999</v>
      </c>
      <c r="F75" s="55">
        <v>500</v>
      </c>
      <c r="G75" s="38"/>
      <c r="H75" s="55"/>
    </row>
    <row r="76" spans="1:8" ht="25.5" x14ac:dyDescent="0.25">
      <c r="A76" s="27"/>
      <c r="B76" s="37" t="s">
        <v>156</v>
      </c>
      <c r="C76" s="34" t="s">
        <v>76</v>
      </c>
      <c r="D76" s="85">
        <v>2</v>
      </c>
      <c r="E76" s="35">
        <v>1.1499999999999999</v>
      </c>
      <c r="F76" s="55">
        <v>18000</v>
      </c>
      <c r="G76" s="38"/>
      <c r="H76" s="55"/>
    </row>
    <row r="77" spans="1:8" x14ac:dyDescent="0.25">
      <c r="A77" s="27"/>
      <c r="B77" s="37" t="s">
        <v>157</v>
      </c>
      <c r="C77" s="34" t="s">
        <v>158</v>
      </c>
      <c r="D77" s="85">
        <v>1</v>
      </c>
      <c r="E77" s="35">
        <v>1.1499999999999999</v>
      </c>
      <c r="F77" s="55">
        <v>5000</v>
      </c>
      <c r="G77" s="38"/>
      <c r="H77" s="55"/>
    </row>
    <row r="78" spans="1:8" x14ac:dyDescent="0.25">
      <c r="A78" s="27"/>
      <c r="B78" s="65" t="s">
        <v>159</v>
      </c>
      <c r="C78" s="66" t="s">
        <v>25</v>
      </c>
      <c r="D78" s="85">
        <v>610</v>
      </c>
      <c r="E78" s="35">
        <v>1.1499999999999999</v>
      </c>
      <c r="F78" s="55">
        <v>255</v>
      </c>
      <c r="G78" s="38"/>
      <c r="H78" s="55"/>
    </row>
    <row r="79" spans="1:8" ht="13.5" thickBot="1" x14ac:dyDescent="0.3">
      <c r="A79" s="27"/>
      <c r="B79" s="65"/>
      <c r="C79" s="66"/>
      <c r="D79" s="38"/>
      <c r="E79" s="35">
        <v>1.1499999999999999</v>
      </c>
      <c r="F79" s="40"/>
      <c r="G79" s="38"/>
      <c r="H79" s="36"/>
    </row>
    <row r="80" spans="1:8" ht="13.5" thickBot="1" x14ac:dyDescent="0.3">
      <c r="A80" s="27"/>
      <c r="B80" s="60" t="s">
        <v>73</v>
      </c>
      <c r="C80" s="43"/>
      <c r="D80" s="40"/>
      <c r="E80" s="35">
        <v>1.1499999999999999</v>
      </c>
      <c r="F80" s="40"/>
      <c r="G80" s="38"/>
      <c r="H80" s="36"/>
    </row>
    <row r="81" spans="1:8" x14ac:dyDescent="0.25">
      <c r="A81" s="27"/>
      <c r="B81" s="61" t="s">
        <v>75</v>
      </c>
      <c r="C81" s="43" t="s">
        <v>76</v>
      </c>
      <c r="D81" s="62">
        <v>2</v>
      </c>
      <c r="E81" s="35">
        <v>1.1499999999999999</v>
      </c>
      <c r="F81" s="62">
        <v>10000</v>
      </c>
      <c r="G81" s="38"/>
      <c r="H81" s="62"/>
    </row>
    <row r="82" spans="1:8" x14ac:dyDescent="0.25">
      <c r="A82" s="27"/>
      <c r="B82" s="61" t="s">
        <v>77</v>
      </c>
      <c r="C82" s="43" t="s">
        <v>76</v>
      </c>
      <c r="D82" s="62">
        <v>1</v>
      </c>
      <c r="E82" s="35">
        <v>1.1499999999999999</v>
      </c>
      <c r="F82" s="62">
        <v>4000</v>
      </c>
      <c r="G82" s="38"/>
      <c r="H82" s="62"/>
    </row>
    <row r="83" spans="1:8" x14ac:dyDescent="0.25">
      <c r="A83" s="27"/>
      <c r="B83" s="56" t="s">
        <v>78</v>
      </c>
      <c r="C83" s="57" t="s">
        <v>79</v>
      </c>
      <c r="D83" s="58">
        <v>32.44</v>
      </c>
      <c r="E83" s="35">
        <v>1.1499999999999999</v>
      </c>
      <c r="F83" s="59">
        <v>101.4306</v>
      </c>
      <c r="G83" s="38"/>
      <c r="H83" s="59"/>
    </row>
    <row r="84" spans="1:8" x14ac:dyDescent="0.25">
      <c r="A84" s="27"/>
      <c r="B84" s="82" t="s">
        <v>153</v>
      </c>
      <c r="C84" s="83" t="s">
        <v>34</v>
      </c>
      <c r="D84" s="40">
        <v>1</v>
      </c>
      <c r="E84" s="35">
        <v>1.1499999999999999</v>
      </c>
      <c r="F84" s="40">
        <v>5000</v>
      </c>
      <c r="G84" s="38"/>
      <c r="H84" s="40"/>
    </row>
    <row r="85" spans="1:8" x14ac:dyDescent="0.25">
      <c r="A85" s="27"/>
      <c r="B85" s="90" t="s">
        <v>171</v>
      </c>
      <c r="C85" s="91" t="s">
        <v>25</v>
      </c>
      <c r="D85" s="92">
        <v>300</v>
      </c>
      <c r="E85" s="35">
        <v>1.1499999999999999</v>
      </c>
      <c r="F85" s="92">
        <v>255</v>
      </c>
      <c r="G85" s="38"/>
      <c r="H85" s="40"/>
    </row>
    <row r="86" spans="1:8" ht="13.5" thickBot="1" x14ac:dyDescent="0.3">
      <c r="A86" s="27"/>
      <c r="B86" s="82"/>
      <c r="C86" s="83"/>
      <c r="D86" s="40"/>
      <c r="E86" s="35">
        <v>1.1499999999999999</v>
      </c>
      <c r="F86" s="40"/>
      <c r="G86" s="38"/>
      <c r="H86" s="40"/>
    </row>
    <row r="87" spans="1:8" ht="13.5" thickBot="1" x14ac:dyDescent="0.3">
      <c r="A87" s="27"/>
      <c r="B87" s="33" t="s">
        <v>173</v>
      </c>
      <c r="C87" s="84"/>
      <c r="D87" s="85"/>
      <c r="E87" s="35">
        <v>1.1499999999999999</v>
      </c>
      <c r="F87" s="55"/>
      <c r="G87" s="38"/>
      <c r="H87" s="55"/>
    </row>
    <row r="88" spans="1:8" ht="13.5" thickTop="1" x14ac:dyDescent="0.25">
      <c r="A88" s="27"/>
      <c r="B88" s="51" t="s">
        <v>174</v>
      </c>
      <c r="C88" s="52" t="s">
        <v>30</v>
      </c>
      <c r="D88" s="85">
        <v>8.9</v>
      </c>
      <c r="E88" s="35">
        <v>1.1499999999999999</v>
      </c>
      <c r="F88" s="55">
        <v>2932.98</v>
      </c>
      <c r="G88" s="38"/>
      <c r="H88" s="55"/>
    </row>
    <row r="89" spans="1:8" x14ac:dyDescent="0.25">
      <c r="A89" s="27"/>
      <c r="B89" s="37" t="s">
        <v>175</v>
      </c>
      <c r="C89" s="34" t="s">
        <v>30</v>
      </c>
      <c r="D89" s="85">
        <v>2.95</v>
      </c>
      <c r="E89" s="35">
        <v>1.1499999999999999</v>
      </c>
      <c r="F89" s="55">
        <v>3594.55</v>
      </c>
      <c r="G89" s="38"/>
      <c r="H89" s="55"/>
    </row>
    <row r="90" spans="1:8" x14ac:dyDescent="0.25">
      <c r="A90" s="27"/>
      <c r="B90" s="37" t="s">
        <v>176</v>
      </c>
      <c r="C90" s="34" t="s">
        <v>177</v>
      </c>
      <c r="D90" s="85">
        <v>3.5600000000000005</v>
      </c>
      <c r="E90" s="35">
        <v>1.1499999999999999</v>
      </c>
      <c r="F90" s="55">
        <v>94.33</v>
      </c>
      <c r="G90" s="38"/>
      <c r="H90" s="55"/>
    </row>
    <row r="91" spans="1:8" x14ac:dyDescent="0.25">
      <c r="A91" s="27"/>
      <c r="B91" s="37" t="s">
        <v>178</v>
      </c>
      <c r="C91" s="34" t="s">
        <v>177</v>
      </c>
      <c r="D91" s="85">
        <v>3.5600000000000005</v>
      </c>
      <c r="E91" s="35">
        <v>1.1499999999999999</v>
      </c>
      <c r="F91" s="55">
        <v>135</v>
      </c>
      <c r="G91" s="38"/>
      <c r="H91" s="55"/>
    </row>
    <row r="92" spans="1:8" x14ac:dyDescent="0.25">
      <c r="A92" s="27"/>
      <c r="B92" s="65" t="s">
        <v>179</v>
      </c>
      <c r="C92" s="66" t="s">
        <v>177</v>
      </c>
      <c r="D92" s="85">
        <v>50</v>
      </c>
      <c r="E92" s="35">
        <v>1.1499999999999999</v>
      </c>
      <c r="F92" s="55">
        <v>1200</v>
      </c>
      <c r="G92" s="38"/>
      <c r="H92" s="55"/>
    </row>
    <row r="93" spans="1:8" ht="13.5" thickBot="1" x14ac:dyDescent="0.3">
      <c r="A93" s="27"/>
      <c r="B93" s="65"/>
      <c r="C93" s="66"/>
      <c r="D93" s="38"/>
      <c r="E93" s="35">
        <v>1.1499999999999999</v>
      </c>
      <c r="F93" s="40"/>
      <c r="G93" s="38"/>
      <c r="H93" s="36"/>
    </row>
    <row r="94" spans="1:8" ht="13.5" thickBot="1" x14ac:dyDescent="0.3">
      <c r="A94" s="27"/>
      <c r="B94" s="33" t="s">
        <v>180</v>
      </c>
      <c r="C94" s="84"/>
      <c r="D94" s="85"/>
      <c r="E94" s="35">
        <v>1.1499999999999999</v>
      </c>
      <c r="F94" s="55"/>
      <c r="G94" s="38"/>
      <c r="H94" s="55"/>
    </row>
    <row r="95" spans="1:8" ht="13.5" thickTop="1" x14ac:dyDescent="0.25">
      <c r="A95" s="27"/>
      <c r="B95" s="51" t="s">
        <v>181</v>
      </c>
      <c r="C95" s="52" t="s">
        <v>27</v>
      </c>
      <c r="D95" s="85">
        <v>350</v>
      </c>
      <c r="E95" s="35">
        <v>1.1499999999999999</v>
      </c>
      <c r="F95" s="55">
        <v>110</v>
      </c>
      <c r="G95" s="38"/>
      <c r="H95" s="55"/>
    </row>
    <row r="96" spans="1:8" x14ac:dyDescent="0.25">
      <c r="A96" s="27"/>
      <c r="B96" s="37" t="s">
        <v>182</v>
      </c>
      <c r="C96" s="34" t="s">
        <v>25</v>
      </c>
      <c r="D96" s="85">
        <v>500</v>
      </c>
      <c r="E96" s="35">
        <v>1.1499999999999999</v>
      </c>
      <c r="F96" s="55">
        <v>280</v>
      </c>
      <c r="G96" s="38"/>
      <c r="H96" s="55"/>
    </row>
    <row r="97" spans="1:8" x14ac:dyDescent="0.25">
      <c r="A97" s="27"/>
      <c r="B97" s="37" t="s">
        <v>183</v>
      </c>
      <c r="C97" s="34" t="s">
        <v>25</v>
      </c>
      <c r="D97" s="85">
        <v>150</v>
      </c>
      <c r="E97" s="35">
        <v>1.1499999999999999</v>
      </c>
      <c r="F97" s="55">
        <v>330</v>
      </c>
      <c r="G97" s="38"/>
      <c r="H97" s="55"/>
    </row>
    <row r="98" spans="1:8" x14ac:dyDescent="0.25">
      <c r="A98" s="27"/>
      <c r="B98" s="37" t="s">
        <v>184</v>
      </c>
      <c r="C98" s="34" t="s">
        <v>25</v>
      </c>
      <c r="D98" s="85">
        <v>20</v>
      </c>
      <c r="E98" s="35">
        <v>1.1499999999999999</v>
      </c>
      <c r="F98" s="55">
        <v>1450</v>
      </c>
      <c r="G98" s="38"/>
      <c r="H98" s="55"/>
    </row>
    <row r="99" spans="1:8" ht="13.5" thickBot="1" x14ac:dyDescent="0.3">
      <c r="A99" s="27"/>
      <c r="B99" s="37"/>
      <c r="C99" s="34"/>
      <c r="D99" s="85"/>
      <c r="E99" s="35">
        <v>1.1499999999999999</v>
      </c>
      <c r="F99" s="55"/>
      <c r="G99" s="38"/>
      <c r="H99" s="55"/>
    </row>
    <row r="100" spans="1:8" ht="13.5" thickBot="1" x14ac:dyDescent="0.3">
      <c r="A100" s="27"/>
      <c r="B100" s="33" t="s">
        <v>185</v>
      </c>
      <c r="C100" s="34"/>
      <c r="D100" s="85"/>
      <c r="E100" s="35">
        <v>1.1499999999999999</v>
      </c>
      <c r="F100" s="55"/>
      <c r="G100" s="38"/>
      <c r="H100" s="55"/>
    </row>
    <row r="101" spans="1:8" ht="13.5" thickTop="1" x14ac:dyDescent="0.25">
      <c r="A101" s="27"/>
      <c r="B101" s="65" t="s">
        <v>186</v>
      </c>
      <c r="C101" s="66" t="s">
        <v>166</v>
      </c>
      <c r="D101" s="85">
        <v>1</v>
      </c>
      <c r="E101" s="35">
        <v>1.1499999999999999</v>
      </c>
      <c r="F101" s="55">
        <v>10000</v>
      </c>
      <c r="G101" s="38"/>
      <c r="H101" s="55"/>
    </row>
    <row r="102" spans="1:8" x14ac:dyDescent="0.25">
      <c r="A102" s="27"/>
      <c r="B102" s="65" t="s">
        <v>187</v>
      </c>
      <c r="C102" s="66" t="s">
        <v>166</v>
      </c>
      <c r="D102" s="38">
        <v>1</v>
      </c>
      <c r="E102" s="35">
        <v>1.1499999999999999</v>
      </c>
      <c r="F102" s="40">
        <v>8500</v>
      </c>
      <c r="G102" s="38"/>
      <c r="H102" s="36"/>
    </row>
    <row r="103" spans="1:8" x14ac:dyDescent="0.25">
      <c r="A103" s="27"/>
      <c r="B103" s="82" t="s">
        <v>113</v>
      </c>
      <c r="C103" s="84" t="s">
        <v>27</v>
      </c>
      <c r="D103" s="85">
        <v>10</v>
      </c>
      <c r="E103" s="35">
        <v>1.1499999999999999</v>
      </c>
      <c r="F103" s="55">
        <v>5500</v>
      </c>
      <c r="G103" s="38"/>
      <c r="H103" s="55"/>
    </row>
    <row r="104" spans="1:8" x14ac:dyDescent="0.25">
      <c r="A104" s="27"/>
      <c r="B104" s="51" t="s">
        <v>172</v>
      </c>
      <c r="C104" s="52" t="s">
        <v>166</v>
      </c>
      <c r="D104" s="85">
        <v>1</v>
      </c>
      <c r="E104" s="35">
        <v>1.1499999999999999</v>
      </c>
      <c r="F104" s="55">
        <v>15000</v>
      </c>
      <c r="G104" s="38"/>
      <c r="H104" s="55"/>
    </row>
    <row r="105" spans="1:8" x14ac:dyDescent="0.25">
      <c r="A105" s="27"/>
      <c r="B105" s="37" t="s">
        <v>188</v>
      </c>
      <c r="C105" s="34" t="s">
        <v>166</v>
      </c>
      <c r="D105" s="85">
        <v>1</v>
      </c>
      <c r="E105" s="35">
        <v>1.1499999999999999</v>
      </c>
      <c r="F105" s="55">
        <v>10000</v>
      </c>
      <c r="G105" s="38"/>
      <c r="H105" s="55"/>
    </row>
    <row r="106" spans="1:8" x14ac:dyDescent="0.25">
      <c r="A106" s="27"/>
      <c r="B106" s="37" t="s">
        <v>189</v>
      </c>
      <c r="C106" s="34" t="s">
        <v>25</v>
      </c>
      <c r="D106" s="85">
        <v>476</v>
      </c>
      <c r="E106" s="35">
        <v>1.1499999999999999</v>
      </c>
      <c r="F106" s="55">
        <v>175</v>
      </c>
      <c r="G106" s="38"/>
      <c r="H106" s="55"/>
    </row>
    <row r="107" spans="1:8" x14ac:dyDescent="0.25">
      <c r="A107" s="27"/>
      <c r="B107" s="82"/>
      <c r="C107" s="83"/>
      <c r="D107" s="40"/>
      <c r="E107" s="35">
        <v>1.1499999999999999</v>
      </c>
      <c r="F107" s="40"/>
      <c r="G107" s="38"/>
      <c r="H107" s="40"/>
    </row>
    <row r="108" spans="1:8" ht="13.5" thickBot="1" x14ac:dyDescent="0.3">
      <c r="A108" s="27"/>
      <c r="B108" s="82"/>
      <c r="C108" s="83"/>
      <c r="D108" s="40"/>
      <c r="E108" s="35">
        <v>1.1499999999999999</v>
      </c>
      <c r="F108" s="40"/>
      <c r="G108" s="38"/>
      <c r="H108" s="40"/>
    </row>
    <row r="109" spans="1:8" ht="13.5" thickBot="1" x14ac:dyDescent="0.3">
      <c r="A109" s="27"/>
      <c r="B109" s="60" t="s">
        <v>80</v>
      </c>
      <c r="C109" s="43"/>
      <c r="D109" s="40"/>
      <c r="E109" s="35">
        <v>1.1499999999999999</v>
      </c>
      <c r="F109" s="40"/>
      <c r="G109" s="38"/>
      <c r="H109" s="36"/>
    </row>
    <row r="110" spans="1:8" ht="13.5" thickBot="1" x14ac:dyDescent="0.3">
      <c r="A110" s="27"/>
      <c r="B110" s="42"/>
      <c r="C110" s="43"/>
      <c r="D110" s="40"/>
      <c r="E110" s="35">
        <v>1.1499999999999999</v>
      </c>
      <c r="F110" s="40"/>
      <c r="G110" s="38"/>
      <c r="H110" s="36"/>
    </row>
    <row r="111" spans="1:8" ht="13.5" thickBot="1" x14ac:dyDescent="0.3">
      <c r="A111" s="27"/>
      <c r="B111" s="60" t="s">
        <v>81</v>
      </c>
      <c r="C111" s="43"/>
      <c r="D111" s="40"/>
      <c r="E111" s="35">
        <v>1.1499999999999999</v>
      </c>
      <c r="F111" s="40"/>
      <c r="G111" s="38"/>
      <c r="H111" s="36"/>
    </row>
    <row r="112" spans="1:8" x14ac:dyDescent="0.25">
      <c r="A112" s="27"/>
      <c r="B112" s="42" t="s">
        <v>82</v>
      </c>
      <c r="C112" s="43" t="s">
        <v>25</v>
      </c>
      <c r="D112" s="40">
        <v>129.8304</v>
      </c>
      <c r="E112" s="35">
        <v>1.1499999999999999</v>
      </c>
      <c r="F112" s="40">
        <v>450</v>
      </c>
      <c r="G112" s="38"/>
      <c r="H112" s="40"/>
    </row>
    <row r="113" spans="1:9" x14ac:dyDescent="0.25">
      <c r="A113" s="27"/>
      <c r="B113" s="42" t="s">
        <v>83</v>
      </c>
      <c r="C113" s="43" t="s">
        <v>30</v>
      </c>
      <c r="D113" s="40">
        <v>13.6</v>
      </c>
      <c r="E113" s="35">
        <v>1.1499999999999999</v>
      </c>
      <c r="F113" s="40">
        <v>585</v>
      </c>
      <c r="G113" s="38"/>
      <c r="H113" s="40"/>
    </row>
    <row r="114" spans="1:9" x14ac:dyDescent="0.25">
      <c r="A114" s="27"/>
      <c r="B114" s="42" t="s">
        <v>84</v>
      </c>
      <c r="C114" s="43" t="s">
        <v>27</v>
      </c>
      <c r="D114" s="40">
        <v>2</v>
      </c>
      <c r="E114" s="35">
        <v>1.1499999999999999</v>
      </c>
      <c r="F114" s="40">
        <v>490</v>
      </c>
      <c r="G114" s="38"/>
      <c r="H114" s="40"/>
    </row>
    <row r="115" spans="1:9" x14ac:dyDescent="0.25">
      <c r="A115" s="27"/>
      <c r="B115" s="42" t="s">
        <v>85</v>
      </c>
      <c r="C115" s="43" t="s">
        <v>27</v>
      </c>
      <c r="D115" s="40">
        <v>2</v>
      </c>
      <c r="E115" s="35">
        <v>1.1499999999999999</v>
      </c>
      <c r="F115" s="40">
        <v>806</v>
      </c>
      <c r="G115" s="38"/>
      <c r="H115" s="40"/>
    </row>
    <row r="116" spans="1:9" ht="13.5" thickBot="1" x14ac:dyDescent="0.3">
      <c r="A116" s="27"/>
      <c r="B116" s="42"/>
      <c r="C116" s="43"/>
      <c r="D116" s="40"/>
      <c r="E116" s="35">
        <v>1.1499999999999999</v>
      </c>
      <c r="F116" s="40"/>
      <c r="G116" s="38"/>
      <c r="H116" s="36"/>
      <c r="I116" s="40"/>
    </row>
    <row r="117" spans="1:9" ht="13.5" thickBot="1" x14ac:dyDescent="0.3">
      <c r="A117" s="27"/>
      <c r="B117" s="60" t="s">
        <v>86</v>
      </c>
      <c r="C117" s="43"/>
      <c r="D117" s="40"/>
      <c r="E117" s="35">
        <v>1.1499999999999999</v>
      </c>
      <c r="F117" s="63"/>
      <c r="G117" s="38"/>
      <c r="H117" s="40"/>
    </row>
    <row r="118" spans="1:9" x14ac:dyDescent="0.25">
      <c r="A118" s="27"/>
      <c r="B118" s="42" t="s">
        <v>87</v>
      </c>
      <c r="C118" s="43" t="s">
        <v>25</v>
      </c>
      <c r="D118" s="40">
        <v>194.852</v>
      </c>
      <c r="E118" s="35">
        <v>1.1499999999999999</v>
      </c>
      <c r="F118" s="40">
        <v>899.57</v>
      </c>
      <c r="G118" s="38"/>
      <c r="H118" s="40"/>
      <c r="I118" s="40"/>
    </row>
    <row r="119" spans="1:9" ht="13.5" thickBot="1" x14ac:dyDescent="0.3">
      <c r="A119" s="27"/>
      <c r="B119" s="42"/>
      <c r="C119" s="43"/>
      <c r="D119" s="40"/>
      <c r="E119" s="35">
        <v>1.1499999999999999</v>
      </c>
      <c r="F119" s="63"/>
      <c r="G119" s="38"/>
      <c r="H119" s="40"/>
      <c r="I119" s="40"/>
    </row>
    <row r="120" spans="1:9" ht="13.5" thickBot="1" x14ac:dyDescent="0.3">
      <c r="A120" s="27"/>
      <c r="B120" s="60" t="s">
        <v>88</v>
      </c>
      <c r="C120" s="43"/>
      <c r="D120" s="40"/>
      <c r="E120" s="35">
        <v>1.1499999999999999</v>
      </c>
      <c r="F120" s="63"/>
      <c r="G120" s="38"/>
      <c r="H120" s="40"/>
    </row>
    <row r="121" spans="1:9" x14ac:dyDescent="0.25">
      <c r="A121" s="27"/>
      <c r="B121" s="42" t="s">
        <v>89</v>
      </c>
      <c r="C121" s="43" t="s">
        <v>30</v>
      </c>
      <c r="D121" s="40">
        <v>5.85</v>
      </c>
      <c r="E121" s="35">
        <v>1.1499999999999999</v>
      </c>
      <c r="F121" s="64">
        <v>1225</v>
      </c>
      <c r="G121" s="38"/>
      <c r="H121" s="40"/>
    </row>
    <row r="122" spans="1:9" x14ac:dyDescent="0.25">
      <c r="A122" s="27"/>
      <c r="B122" s="42" t="s">
        <v>90</v>
      </c>
      <c r="C122" s="43" t="s">
        <v>30</v>
      </c>
      <c r="D122" s="40">
        <v>7.2</v>
      </c>
      <c r="E122" s="35">
        <v>1.1499999999999999</v>
      </c>
      <c r="F122" s="64">
        <v>2200</v>
      </c>
      <c r="G122" s="38"/>
      <c r="H122" s="40"/>
    </row>
    <row r="123" spans="1:9" x14ac:dyDescent="0.25">
      <c r="A123" s="27"/>
      <c r="B123" s="42" t="s">
        <v>91</v>
      </c>
      <c r="C123" s="43" t="s">
        <v>27</v>
      </c>
      <c r="D123" s="40">
        <v>4</v>
      </c>
      <c r="E123" s="35">
        <v>1.1499999999999999</v>
      </c>
      <c r="F123" s="64">
        <v>1900</v>
      </c>
      <c r="G123" s="38"/>
      <c r="H123" s="40"/>
    </row>
    <row r="124" spans="1:9" x14ac:dyDescent="0.25">
      <c r="A124" s="27"/>
      <c r="B124" s="42" t="s">
        <v>92</v>
      </c>
      <c r="C124" s="43" t="s">
        <v>25</v>
      </c>
      <c r="D124" s="40">
        <v>32</v>
      </c>
      <c r="E124" s="35">
        <v>1.1499999999999999</v>
      </c>
      <c r="F124" s="64">
        <v>990</v>
      </c>
      <c r="G124" s="38"/>
      <c r="H124" s="40"/>
    </row>
    <row r="125" spans="1:9" ht="13.5" thickBot="1" x14ac:dyDescent="0.3">
      <c r="A125" s="27"/>
      <c r="B125" s="42"/>
      <c r="C125" s="43"/>
      <c r="D125" s="40"/>
      <c r="E125" s="35">
        <v>1.1499999999999999</v>
      </c>
      <c r="F125" s="40"/>
      <c r="G125" s="38"/>
      <c r="H125" s="40"/>
      <c r="I125" s="40"/>
    </row>
    <row r="126" spans="1:9" ht="13.5" thickBot="1" x14ac:dyDescent="0.3">
      <c r="A126" s="27"/>
      <c r="B126" s="60" t="s">
        <v>93</v>
      </c>
      <c r="C126" s="43"/>
      <c r="D126" s="40"/>
      <c r="E126" s="35">
        <v>1.1499999999999999</v>
      </c>
      <c r="F126" s="63"/>
      <c r="G126" s="38"/>
      <c r="H126" s="40"/>
    </row>
    <row r="127" spans="1:9" x14ac:dyDescent="0.25">
      <c r="A127" s="27"/>
      <c r="B127" s="65" t="s">
        <v>94</v>
      </c>
      <c r="C127" s="66" t="s">
        <v>25</v>
      </c>
      <c r="D127" s="40">
        <v>466.43000000000006</v>
      </c>
      <c r="E127" s="35">
        <v>1.1499999999999999</v>
      </c>
      <c r="F127" s="38">
        <v>250</v>
      </c>
      <c r="G127" s="38"/>
      <c r="H127" s="40"/>
      <c r="I127" s="40"/>
    </row>
    <row r="128" spans="1:9" ht="13.5" thickBot="1" x14ac:dyDescent="0.3">
      <c r="A128" s="27"/>
      <c r="B128" s="65"/>
      <c r="C128" s="66"/>
      <c r="D128" s="40"/>
      <c r="E128" s="35">
        <v>1.1499999999999999</v>
      </c>
      <c r="F128" s="38"/>
      <c r="G128" s="38"/>
      <c r="H128" s="40"/>
      <c r="I128" s="40"/>
    </row>
    <row r="129" spans="1:9" ht="13.5" thickBot="1" x14ac:dyDescent="0.3">
      <c r="A129" s="27"/>
      <c r="B129" s="60" t="s">
        <v>95</v>
      </c>
      <c r="C129" s="43"/>
      <c r="D129" s="40"/>
      <c r="E129" s="35">
        <v>1.1499999999999999</v>
      </c>
      <c r="F129" s="63"/>
      <c r="G129" s="38"/>
      <c r="H129" s="40"/>
    </row>
    <row r="130" spans="1:9" x14ac:dyDescent="0.25">
      <c r="A130" s="27"/>
      <c r="B130" s="42" t="s">
        <v>96</v>
      </c>
      <c r="C130" s="43" t="s">
        <v>76</v>
      </c>
      <c r="D130" s="40">
        <v>2</v>
      </c>
      <c r="E130" s="35">
        <v>1.1499999999999999</v>
      </c>
      <c r="F130" s="64">
        <v>5820</v>
      </c>
      <c r="G130" s="38"/>
      <c r="H130" s="40"/>
    </row>
    <row r="131" spans="1:9" x14ac:dyDescent="0.25">
      <c r="A131" s="27"/>
      <c r="B131" s="42" t="s">
        <v>97</v>
      </c>
      <c r="C131" s="43" t="s">
        <v>27</v>
      </c>
      <c r="D131" s="40">
        <v>6</v>
      </c>
      <c r="E131" s="35">
        <v>1.1499999999999999</v>
      </c>
      <c r="F131" s="40">
        <v>4226.24</v>
      </c>
      <c r="G131" s="38"/>
      <c r="H131" s="40"/>
    </row>
    <row r="132" spans="1:9" x14ac:dyDescent="0.25">
      <c r="A132" s="27"/>
      <c r="B132" s="42" t="s">
        <v>98</v>
      </c>
      <c r="C132" s="43" t="s">
        <v>27</v>
      </c>
      <c r="D132" s="40">
        <v>6</v>
      </c>
      <c r="E132" s="35">
        <v>1.1499999999999999</v>
      </c>
      <c r="F132" s="40">
        <v>1200</v>
      </c>
      <c r="G132" s="38"/>
      <c r="H132" s="40"/>
      <c r="I132" s="40"/>
    </row>
    <row r="133" spans="1:9" ht="13.5" thickBot="1" x14ac:dyDescent="0.3">
      <c r="A133" s="27"/>
      <c r="B133" s="42"/>
      <c r="C133" s="43"/>
      <c r="D133" s="40"/>
      <c r="E133" s="35">
        <v>1.1499999999999999</v>
      </c>
      <c r="F133" s="63"/>
      <c r="G133" s="38"/>
      <c r="H133" s="40"/>
      <c r="I133" s="40"/>
    </row>
    <row r="134" spans="1:9" ht="13.5" thickBot="1" x14ac:dyDescent="0.3">
      <c r="A134" s="27"/>
      <c r="B134" s="60" t="s">
        <v>99</v>
      </c>
      <c r="C134" s="43"/>
      <c r="D134" s="40"/>
      <c r="E134" s="35">
        <v>1.1499999999999999</v>
      </c>
      <c r="F134" s="63"/>
      <c r="G134" s="38"/>
      <c r="H134" s="40"/>
    </row>
    <row r="135" spans="1:9" x14ac:dyDescent="0.25">
      <c r="A135" s="27"/>
      <c r="B135" s="42" t="s">
        <v>100</v>
      </c>
      <c r="C135" s="43" t="s">
        <v>17</v>
      </c>
      <c r="D135" s="40">
        <v>2</v>
      </c>
      <c r="E135" s="35">
        <v>1.1499999999999999</v>
      </c>
      <c r="F135" s="40">
        <v>12000</v>
      </c>
      <c r="G135" s="38"/>
      <c r="H135" s="40"/>
      <c r="I135" s="40"/>
    </row>
    <row r="136" spans="1:9" x14ac:dyDescent="0.25">
      <c r="A136" s="27"/>
      <c r="B136" s="42" t="s">
        <v>101</v>
      </c>
      <c r="C136" s="43" t="s">
        <v>17</v>
      </c>
      <c r="D136" s="40">
        <v>2</v>
      </c>
      <c r="E136" s="35">
        <v>1.1499999999999999</v>
      </c>
      <c r="F136" s="63">
        <v>3000</v>
      </c>
      <c r="G136" s="38"/>
      <c r="H136" s="40"/>
      <c r="I136" s="40"/>
    </row>
    <row r="137" spans="1:9" ht="13.5" thickBot="1" x14ac:dyDescent="0.3">
      <c r="A137" s="27"/>
      <c r="B137" s="42"/>
      <c r="C137" s="43"/>
      <c r="D137" s="40"/>
      <c r="E137" s="35">
        <v>1.1499999999999999</v>
      </c>
      <c r="F137" s="63"/>
      <c r="G137" s="38"/>
      <c r="H137" s="40"/>
      <c r="I137" s="40"/>
    </row>
    <row r="138" spans="1:9" ht="13.5" thickBot="1" x14ac:dyDescent="0.3">
      <c r="A138" s="27"/>
      <c r="B138" s="60" t="s">
        <v>102</v>
      </c>
      <c r="C138" s="43"/>
      <c r="D138" s="40"/>
      <c r="E138" s="35">
        <v>1.1499999999999999</v>
      </c>
      <c r="F138" s="63"/>
      <c r="G138" s="38"/>
      <c r="H138" s="40"/>
    </row>
    <row r="139" spans="1:9" x14ac:dyDescent="0.25">
      <c r="A139" s="27"/>
      <c r="B139" s="42" t="s">
        <v>103</v>
      </c>
      <c r="C139" s="43" t="s">
        <v>25</v>
      </c>
      <c r="D139" s="40">
        <v>232.50260000000003</v>
      </c>
      <c r="E139" s="35">
        <v>1.1499999999999999</v>
      </c>
      <c r="F139" s="40">
        <v>63.96</v>
      </c>
      <c r="G139" s="38"/>
      <c r="H139" s="40"/>
    </row>
    <row r="140" spans="1:9" x14ac:dyDescent="0.25">
      <c r="A140" s="27"/>
      <c r="B140" s="42" t="s">
        <v>104</v>
      </c>
      <c r="C140" s="43" t="s">
        <v>25</v>
      </c>
      <c r="D140" s="40">
        <v>232.50260000000003</v>
      </c>
      <c r="E140" s="35">
        <v>1.1499999999999999</v>
      </c>
      <c r="F140" s="40">
        <v>135</v>
      </c>
      <c r="G140" s="38"/>
      <c r="H140" s="40"/>
    </row>
    <row r="141" spans="1:9" x14ac:dyDescent="0.25">
      <c r="A141" s="27"/>
      <c r="B141" s="42" t="s">
        <v>105</v>
      </c>
      <c r="C141" s="43" t="s">
        <v>25</v>
      </c>
      <c r="D141" s="40">
        <f>55.28+31.54</f>
        <v>86.82</v>
      </c>
      <c r="E141" s="35">
        <v>1.1499999999999999</v>
      </c>
      <c r="F141" s="40">
        <v>165</v>
      </c>
      <c r="G141" s="38"/>
      <c r="H141" s="40"/>
    </row>
    <row r="142" spans="1:9" x14ac:dyDescent="0.25">
      <c r="A142" s="27"/>
      <c r="B142" s="42" t="s">
        <v>106</v>
      </c>
      <c r="C142" s="43" t="s">
        <v>25</v>
      </c>
      <c r="D142" s="40">
        <v>163.4</v>
      </c>
      <c r="E142" s="35">
        <v>1.1499999999999999</v>
      </c>
      <c r="F142" s="40">
        <v>155</v>
      </c>
      <c r="G142" s="38"/>
      <c r="H142" s="40"/>
      <c r="I142" s="40"/>
    </row>
    <row r="143" spans="1:9" x14ac:dyDescent="0.25">
      <c r="A143" s="27"/>
      <c r="B143" s="45" t="s">
        <v>103</v>
      </c>
      <c r="C143" s="48" t="s">
        <v>25</v>
      </c>
      <c r="D143" s="50">
        <v>406.63</v>
      </c>
      <c r="E143" s="35">
        <v>1.1499999999999999</v>
      </c>
      <c r="F143" s="50">
        <v>63.96</v>
      </c>
      <c r="G143" s="38"/>
      <c r="H143" s="47"/>
      <c r="I143" s="40"/>
    </row>
    <row r="144" spans="1:9" x14ac:dyDescent="0.25">
      <c r="A144" s="27"/>
      <c r="B144" s="45" t="s">
        <v>104</v>
      </c>
      <c r="C144" s="48" t="s">
        <v>25</v>
      </c>
      <c r="D144" s="50">
        <v>406.63</v>
      </c>
      <c r="E144" s="35">
        <v>1.1499999999999999</v>
      </c>
      <c r="F144" s="50">
        <v>113.11</v>
      </c>
      <c r="G144" s="38"/>
      <c r="H144" s="47"/>
      <c r="I144" s="40"/>
    </row>
    <row r="145" spans="1:9" ht="13.5" thickBot="1" x14ac:dyDescent="0.3">
      <c r="A145" s="27"/>
      <c r="B145" s="42"/>
      <c r="C145" s="43"/>
      <c r="D145" s="40"/>
      <c r="E145" s="35">
        <v>1.1499999999999999</v>
      </c>
      <c r="F145" s="63"/>
      <c r="G145" s="38"/>
      <c r="H145" s="40"/>
      <c r="I145" s="40"/>
    </row>
    <row r="146" spans="1:9" ht="13.5" thickBot="1" x14ac:dyDescent="0.3">
      <c r="A146" s="27"/>
      <c r="B146" s="60" t="s">
        <v>107</v>
      </c>
      <c r="C146" s="43"/>
      <c r="D146" s="40"/>
      <c r="E146" s="35">
        <v>1.1499999999999999</v>
      </c>
      <c r="F146" s="63"/>
      <c r="G146" s="38"/>
      <c r="H146" s="40"/>
    </row>
    <row r="147" spans="1:9" x14ac:dyDescent="0.25">
      <c r="A147" s="27"/>
      <c r="B147" s="42" t="s">
        <v>108</v>
      </c>
      <c r="C147" s="43" t="s">
        <v>63</v>
      </c>
      <c r="D147" s="40">
        <v>20</v>
      </c>
      <c r="E147" s="35">
        <v>1.1499999999999999</v>
      </c>
      <c r="F147" s="40">
        <v>1214.6400000000001</v>
      </c>
      <c r="G147" s="38"/>
      <c r="H147" s="40"/>
    </row>
    <row r="148" spans="1:9" x14ac:dyDescent="0.25">
      <c r="A148" s="27"/>
      <c r="B148" s="42" t="s">
        <v>109</v>
      </c>
      <c r="C148" s="43" t="s">
        <v>63</v>
      </c>
      <c r="D148" s="40">
        <v>4</v>
      </c>
      <c r="E148" s="35">
        <v>1.1499999999999999</v>
      </c>
      <c r="F148" s="40">
        <v>1055.18</v>
      </c>
      <c r="G148" s="38"/>
      <c r="H148" s="40"/>
    </row>
    <row r="149" spans="1:9" x14ac:dyDescent="0.25">
      <c r="A149" s="27"/>
      <c r="B149" s="42" t="s">
        <v>62</v>
      </c>
      <c r="C149" s="43" t="s">
        <v>63</v>
      </c>
      <c r="D149" s="40">
        <v>36</v>
      </c>
      <c r="E149" s="35">
        <v>1.1499999999999999</v>
      </c>
      <c r="F149" s="40">
        <v>1214.6400000000001</v>
      </c>
      <c r="G149" s="38"/>
      <c r="H149" s="40"/>
    </row>
    <row r="150" spans="1:9" x14ac:dyDescent="0.25">
      <c r="A150" s="27"/>
      <c r="B150" s="42" t="s">
        <v>64</v>
      </c>
      <c r="C150" s="43" t="s">
        <v>63</v>
      </c>
      <c r="D150" s="40">
        <v>44</v>
      </c>
      <c r="E150" s="35">
        <v>1.1499999999999999</v>
      </c>
      <c r="F150" s="40">
        <v>2245.3200000000002</v>
      </c>
      <c r="G150" s="38"/>
      <c r="H150" s="40"/>
    </row>
    <row r="151" spans="1:9" x14ac:dyDescent="0.25">
      <c r="A151" s="27"/>
      <c r="B151" s="42" t="s">
        <v>110</v>
      </c>
      <c r="C151" s="43" t="s">
        <v>63</v>
      </c>
      <c r="D151" s="40">
        <v>4</v>
      </c>
      <c r="E151" s="35">
        <v>1.1499999999999999</v>
      </c>
      <c r="F151" s="40">
        <v>1055.18</v>
      </c>
      <c r="G151" s="38"/>
      <c r="H151" s="40"/>
    </row>
    <row r="152" spans="1:9" x14ac:dyDescent="0.25">
      <c r="A152" s="27"/>
      <c r="B152" s="42" t="s">
        <v>65</v>
      </c>
      <c r="C152" s="43" t="s">
        <v>63</v>
      </c>
      <c r="D152" s="40">
        <v>11</v>
      </c>
      <c r="E152" s="35">
        <v>1.1499999999999999</v>
      </c>
      <c r="F152" s="40">
        <v>1297.23</v>
      </c>
      <c r="G152" s="38"/>
      <c r="H152" s="40"/>
    </row>
    <row r="153" spans="1:9" x14ac:dyDescent="0.25">
      <c r="A153" s="27"/>
      <c r="B153" s="42" t="s">
        <v>111</v>
      </c>
      <c r="C153" s="43" t="s">
        <v>63</v>
      </c>
      <c r="D153" s="40">
        <v>1</v>
      </c>
      <c r="E153" s="35">
        <v>1.1499999999999999</v>
      </c>
      <c r="F153" s="40">
        <v>1410.77</v>
      </c>
      <c r="G153" s="38"/>
      <c r="H153" s="40"/>
    </row>
    <row r="154" spans="1:9" x14ac:dyDescent="0.25">
      <c r="A154" s="27"/>
      <c r="B154" s="42" t="s">
        <v>66</v>
      </c>
      <c r="C154" s="43" t="s">
        <v>63</v>
      </c>
      <c r="D154" s="40">
        <v>4</v>
      </c>
      <c r="E154" s="35">
        <v>1.1499999999999999</v>
      </c>
      <c r="F154" s="40">
        <v>1710.55</v>
      </c>
      <c r="G154" s="38"/>
      <c r="H154" s="40"/>
    </row>
    <row r="155" spans="1:9" x14ac:dyDescent="0.25">
      <c r="A155" s="27"/>
      <c r="B155" s="42" t="s">
        <v>112</v>
      </c>
      <c r="C155" s="43" t="s">
        <v>63</v>
      </c>
      <c r="D155" s="40">
        <v>10</v>
      </c>
      <c r="E155" s="35">
        <v>1.1499999999999999</v>
      </c>
      <c r="F155" s="40">
        <v>1242.97</v>
      </c>
      <c r="G155" s="38"/>
      <c r="H155" s="40"/>
    </row>
    <row r="156" spans="1:9" x14ac:dyDescent="0.25">
      <c r="A156" s="27"/>
      <c r="B156" s="42" t="s">
        <v>113</v>
      </c>
      <c r="C156" s="43" t="s">
        <v>63</v>
      </c>
      <c r="D156" s="40">
        <v>10</v>
      </c>
      <c r="E156" s="35">
        <v>1.1499999999999999</v>
      </c>
      <c r="F156" s="40">
        <v>8700</v>
      </c>
      <c r="G156" s="38"/>
      <c r="H156" s="40"/>
    </row>
    <row r="157" spans="1:9" x14ac:dyDescent="0.25">
      <c r="A157" s="27"/>
      <c r="B157" s="42" t="s">
        <v>67</v>
      </c>
      <c r="C157" s="43" t="s">
        <v>63</v>
      </c>
      <c r="D157" s="40">
        <v>5</v>
      </c>
      <c r="E157" s="35">
        <v>1.1499999999999999</v>
      </c>
      <c r="F157" s="40">
        <v>1242.97</v>
      </c>
      <c r="G157" s="38"/>
      <c r="H157" s="40"/>
    </row>
    <row r="158" spans="1:9" x14ac:dyDescent="0.25">
      <c r="A158" s="27"/>
      <c r="B158" s="42" t="s">
        <v>114</v>
      </c>
      <c r="C158" s="43" t="s">
        <v>63</v>
      </c>
      <c r="D158" s="40">
        <v>2</v>
      </c>
      <c r="E158" s="35">
        <v>1.1499999999999999</v>
      </c>
      <c r="F158" s="64">
        <v>1750.05</v>
      </c>
      <c r="G158" s="38"/>
      <c r="H158" s="40"/>
    </row>
    <row r="159" spans="1:9" x14ac:dyDescent="0.25">
      <c r="A159" s="27"/>
      <c r="B159" s="42" t="s">
        <v>115</v>
      </c>
      <c r="C159" s="43" t="s">
        <v>63</v>
      </c>
      <c r="D159" s="40">
        <v>2</v>
      </c>
      <c r="E159" s="35">
        <v>1.1499999999999999</v>
      </c>
      <c r="F159" s="40">
        <v>1420.6</v>
      </c>
      <c r="G159" s="38"/>
      <c r="H159" s="40"/>
    </row>
    <row r="160" spans="1:9" x14ac:dyDescent="0.25">
      <c r="A160" s="27"/>
      <c r="B160" s="42" t="s">
        <v>116</v>
      </c>
      <c r="C160" s="43" t="s">
        <v>63</v>
      </c>
      <c r="D160" s="40">
        <v>2</v>
      </c>
      <c r="E160" s="35">
        <v>1.1499999999999999</v>
      </c>
      <c r="F160" s="64">
        <v>1750.05</v>
      </c>
      <c r="G160" s="38"/>
      <c r="H160" s="40"/>
    </row>
    <row r="161" spans="1:17" x14ac:dyDescent="0.25">
      <c r="A161" s="27"/>
      <c r="B161" s="42" t="s">
        <v>117</v>
      </c>
      <c r="C161" s="43" t="s">
        <v>63</v>
      </c>
      <c r="D161" s="40">
        <v>1</v>
      </c>
      <c r="E161" s="35">
        <v>1.1499999999999999</v>
      </c>
      <c r="F161" s="64">
        <v>2100</v>
      </c>
      <c r="G161" s="38"/>
      <c r="H161" s="40"/>
    </row>
    <row r="162" spans="1:17" x14ac:dyDescent="0.25">
      <c r="A162" s="27"/>
      <c r="B162" s="42" t="s">
        <v>118</v>
      </c>
      <c r="C162" s="43" t="s">
        <v>63</v>
      </c>
      <c r="D162" s="40">
        <v>1</v>
      </c>
      <c r="E162" s="35">
        <v>1.1499999999999999</v>
      </c>
      <c r="F162" s="64">
        <v>9475</v>
      </c>
      <c r="G162" s="38"/>
      <c r="H162" s="40"/>
    </row>
    <row r="163" spans="1:17" x14ac:dyDescent="0.25">
      <c r="A163" s="27"/>
      <c r="B163" s="42" t="s">
        <v>68</v>
      </c>
      <c r="C163" s="43" t="s">
        <v>63</v>
      </c>
      <c r="D163" s="40">
        <v>1</v>
      </c>
      <c r="E163" s="35">
        <v>1.1499999999999999</v>
      </c>
      <c r="F163" s="64">
        <v>4875</v>
      </c>
      <c r="G163" s="38"/>
      <c r="H163" s="40"/>
    </row>
    <row r="164" spans="1:17" x14ac:dyDescent="0.25">
      <c r="A164" s="27"/>
      <c r="B164" s="42" t="s">
        <v>119</v>
      </c>
      <c r="C164" s="43" t="s">
        <v>63</v>
      </c>
      <c r="D164" s="40">
        <v>1</v>
      </c>
      <c r="E164" s="35">
        <v>1.1499999999999999</v>
      </c>
      <c r="F164" s="64">
        <v>50000</v>
      </c>
      <c r="G164" s="38"/>
      <c r="H164" s="40"/>
    </row>
    <row r="165" spans="1:17" x14ac:dyDescent="0.25">
      <c r="A165" s="27"/>
      <c r="B165" s="42" t="s">
        <v>120</v>
      </c>
      <c r="C165" s="43" t="s">
        <v>63</v>
      </c>
      <c r="D165" s="40">
        <v>1</v>
      </c>
      <c r="E165" s="35">
        <v>1.1499999999999999</v>
      </c>
      <c r="F165" s="64">
        <v>3600</v>
      </c>
      <c r="G165" s="38"/>
      <c r="H165" s="40"/>
    </row>
    <row r="166" spans="1:17" x14ac:dyDescent="0.25">
      <c r="A166" s="27"/>
      <c r="B166" s="42" t="s">
        <v>121</v>
      </c>
      <c r="C166" s="43" t="s">
        <v>63</v>
      </c>
      <c r="D166" s="40">
        <v>1</v>
      </c>
      <c r="E166" s="35">
        <v>1.1499999999999999</v>
      </c>
      <c r="F166" s="64">
        <v>8940.34</v>
      </c>
      <c r="G166" s="38"/>
      <c r="H166" s="40"/>
    </row>
    <row r="167" spans="1:17" x14ac:dyDescent="0.25">
      <c r="A167" s="27"/>
      <c r="B167" s="45" t="s">
        <v>122</v>
      </c>
      <c r="C167" s="48" t="s">
        <v>76</v>
      </c>
      <c r="D167" s="50">
        <v>24</v>
      </c>
      <c r="E167" s="35">
        <v>1.1499999999999999</v>
      </c>
      <c r="F167" s="50">
        <v>2275</v>
      </c>
      <c r="G167" s="38"/>
      <c r="H167" s="47"/>
      <c r="I167" s="40"/>
    </row>
    <row r="168" spans="1:17" x14ac:dyDescent="0.25">
      <c r="A168" s="27"/>
      <c r="B168" s="45" t="s">
        <v>123</v>
      </c>
      <c r="C168" s="48" t="s">
        <v>76</v>
      </c>
      <c r="D168" s="50">
        <v>2</v>
      </c>
      <c r="E168" s="35">
        <v>1.1499999999999999</v>
      </c>
      <c r="F168" s="50">
        <v>4250</v>
      </c>
      <c r="G168" s="38"/>
      <c r="H168" s="47"/>
      <c r="I168" s="40"/>
    </row>
    <row r="169" spans="1:17" ht="13.5" thickBot="1" x14ac:dyDescent="0.3">
      <c r="A169" s="27"/>
      <c r="B169" s="45"/>
      <c r="C169" s="48"/>
      <c r="D169" s="50"/>
      <c r="E169" s="35">
        <v>1.1499999999999999</v>
      </c>
      <c r="F169" s="50"/>
      <c r="G169" s="38"/>
      <c r="H169" s="47"/>
      <c r="I169" s="40"/>
    </row>
    <row r="170" spans="1:17" ht="48.75" thickBot="1" x14ac:dyDescent="0.3">
      <c r="A170" s="27"/>
      <c r="B170" s="86" t="s">
        <v>161</v>
      </c>
      <c r="C170" s="87"/>
      <c r="D170" s="42"/>
      <c r="E170" s="35">
        <v>1.1499999999999999</v>
      </c>
      <c r="F170" s="42"/>
      <c r="G170" s="38"/>
      <c r="H170" s="42"/>
      <c r="I170" s="40"/>
    </row>
    <row r="171" spans="1:17" ht="13.5" thickTop="1" x14ac:dyDescent="0.25">
      <c r="A171" s="27"/>
      <c r="B171" s="51" t="s">
        <v>172</v>
      </c>
      <c r="C171" s="52" t="s">
        <v>166</v>
      </c>
      <c r="D171" s="85">
        <v>1</v>
      </c>
      <c r="E171" s="35">
        <v>1.1499999999999999</v>
      </c>
      <c r="F171" s="55">
        <v>15000</v>
      </c>
      <c r="G171" s="38"/>
      <c r="H171" s="55"/>
      <c r="I171" s="40"/>
    </row>
    <row r="172" spans="1:17" x14ac:dyDescent="0.25">
      <c r="A172" s="27"/>
      <c r="B172" s="42" t="s">
        <v>162</v>
      </c>
      <c r="C172" s="87" t="s">
        <v>163</v>
      </c>
      <c r="D172" s="88">
        <v>8</v>
      </c>
      <c r="E172" s="35">
        <v>1.1499999999999999</v>
      </c>
      <c r="F172" s="88">
        <v>6500</v>
      </c>
      <c r="G172" s="38"/>
      <c r="H172" s="89"/>
      <c r="I172" s="40"/>
    </row>
    <row r="173" spans="1:17" x14ac:dyDescent="0.25">
      <c r="A173" s="27"/>
      <c r="B173" s="42" t="s">
        <v>164</v>
      </c>
      <c r="C173" s="87" t="s">
        <v>163</v>
      </c>
      <c r="D173" s="88">
        <v>1</v>
      </c>
      <c r="E173" s="35">
        <v>1.1499999999999999</v>
      </c>
      <c r="F173" s="88">
        <v>2100</v>
      </c>
      <c r="G173" s="38"/>
      <c r="H173" s="89"/>
      <c r="I173" s="40"/>
    </row>
    <row r="174" spans="1:17" x14ac:dyDescent="0.25">
      <c r="A174" s="27"/>
      <c r="B174" s="42" t="s">
        <v>165</v>
      </c>
      <c r="C174" s="87" t="s">
        <v>166</v>
      </c>
      <c r="D174" s="88">
        <v>1</v>
      </c>
      <c r="E174" s="35">
        <v>1.1499999999999999</v>
      </c>
      <c r="F174" s="88">
        <v>4500</v>
      </c>
      <c r="G174" s="38"/>
      <c r="H174" s="89"/>
      <c r="I174" s="40"/>
    </row>
    <row r="175" spans="1:17" x14ac:dyDescent="0.25">
      <c r="A175" s="27"/>
      <c r="B175" s="42" t="s">
        <v>167</v>
      </c>
      <c r="C175" s="87" t="s">
        <v>163</v>
      </c>
      <c r="D175" s="88">
        <v>1</v>
      </c>
      <c r="E175" s="35">
        <v>1.1499999999999999</v>
      </c>
      <c r="F175" s="88">
        <v>621.92999999999995</v>
      </c>
      <c r="G175" s="38"/>
      <c r="H175" s="89"/>
      <c r="I175" s="40"/>
      <c r="Q175" s="93">
        <v>12000</v>
      </c>
    </row>
    <row r="176" spans="1:17" x14ac:dyDescent="0.25">
      <c r="A176" s="27"/>
      <c r="B176" s="42" t="s">
        <v>168</v>
      </c>
      <c r="C176" s="87" t="s">
        <v>163</v>
      </c>
      <c r="D176" s="88">
        <v>1</v>
      </c>
      <c r="E176" s="35">
        <v>1.1499999999999999</v>
      </c>
      <c r="F176" s="88">
        <v>2000</v>
      </c>
      <c r="G176" s="38"/>
      <c r="H176" s="89"/>
      <c r="I176" s="40"/>
    </row>
    <row r="177" spans="1:9" x14ac:dyDescent="0.25">
      <c r="A177" s="27"/>
      <c r="B177" s="42" t="s">
        <v>169</v>
      </c>
      <c r="C177" s="87" t="s">
        <v>170</v>
      </c>
      <c r="D177" s="88"/>
      <c r="E177" s="35">
        <v>1.1499999999999999</v>
      </c>
      <c r="F177" s="88">
        <v>0.1</v>
      </c>
      <c r="G177" s="38"/>
      <c r="H177" s="89"/>
      <c r="I177" s="40"/>
    </row>
    <row r="178" spans="1:9" ht="13.5" thickBot="1" x14ac:dyDescent="0.3">
      <c r="A178" s="27"/>
      <c r="B178" s="45"/>
      <c r="C178" s="48"/>
      <c r="D178" s="50"/>
      <c r="E178" s="35">
        <v>1.1499999999999999</v>
      </c>
      <c r="F178" s="50"/>
      <c r="G178" s="38"/>
      <c r="H178" s="47"/>
      <c r="I178" s="40"/>
    </row>
    <row r="179" spans="1:9" ht="13.5" thickBot="1" x14ac:dyDescent="0.3">
      <c r="A179" s="27"/>
      <c r="B179" s="60" t="s">
        <v>124</v>
      </c>
      <c r="C179" s="43"/>
      <c r="D179" s="40"/>
      <c r="E179" s="35">
        <v>1.1499999999999999</v>
      </c>
      <c r="F179" s="63"/>
      <c r="G179" s="38"/>
      <c r="H179" s="40"/>
      <c r="I179" s="40"/>
    </row>
    <row r="180" spans="1:9" ht="13.5" thickBot="1" x14ac:dyDescent="0.3">
      <c r="A180" s="27"/>
      <c r="B180" s="42"/>
      <c r="C180" s="43"/>
      <c r="D180" s="40"/>
      <c r="E180" s="35">
        <v>1.1499999999999999</v>
      </c>
      <c r="F180" s="63"/>
      <c r="G180" s="38"/>
      <c r="H180" s="40"/>
      <c r="I180" s="40"/>
    </row>
    <row r="181" spans="1:9" ht="13.5" thickBot="1" x14ac:dyDescent="0.3">
      <c r="A181" s="27"/>
      <c r="B181" s="60" t="s">
        <v>81</v>
      </c>
      <c r="C181" s="43"/>
      <c r="D181" s="40"/>
      <c r="E181" s="35">
        <v>1.1499999999999999</v>
      </c>
      <c r="F181" s="63"/>
      <c r="G181" s="38"/>
      <c r="H181" s="40"/>
    </row>
    <row r="182" spans="1:9" x14ac:dyDescent="0.25">
      <c r="A182" s="27"/>
      <c r="B182" s="42" t="s">
        <v>125</v>
      </c>
      <c r="C182" s="43" t="s">
        <v>25</v>
      </c>
      <c r="D182" s="40">
        <f>+D164+(D163/0.12)+78</f>
        <v>87.333333333333329</v>
      </c>
      <c r="E182" s="35">
        <v>1.1499999999999999</v>
      </c>
      <c r="F182" s="40">
        <v>266.33999999999997</v>
      </c>
      <c r="G182" s="38"/>
      <c r="H182" s="40"/>
    </row>
    <row r="183" spans="1:9" x14ac:dyDescent="0.25">
      <c r="A183" s="27"/>
      <c r="B183" s="42" t="s">
        <v>126</v>
      </c>
      <c r="C183" s="43" t="s">
        <v>25</v>
      </c>
      <c r="D183" s="40">
        <f>+D182</f>
        <v>87.333333333333329</v>
      </c>
      <c r="E183" s="35">
        <v>1.1499999999999999</v>
      </c>
      <c r="F183" s="40">
        <v>450</v>
      </c>
      <c r="G183" s="38"/>
      <c r="H183" s="40"/>
      <c r="I183" s="40"/>
    </row>
    <row r="184" spans="1:9" ht="13.5" thickBot="1" x14ac:dyDescent="0.3">
      <c r="A184" s="27"/>
      <c r="B184" s="42"/>
      <c r="C184" s="43"/>
      <c r="D184" s="40"/>
      <c r="E184" s="35">
        <v>1.1499999999999999</v>
      </c>
      <c r="F184" s="63"/>
      <c r="G184" s="38"/>
      <c r="H184" s="40"/>
      <c r="I184" s="40"/>
    </row>
    <row r="185" spans="1:9" ht="13.5" thickBot="1" x14ac:dyDescent="0.3">
      <c r="A185" s="27"/>
      <c r="B185" s="60" t="s">
        <v>127</v>
      </c>
      <c r="C185" s="43"/>
      <c r="D185" s="40"/>
      <c r="E185" s="35">
        <v>1.1499999999999999</v>
      </c>
      <c r="F185" s="63"/>
      <c r="G185" s="38"/>
      <c r="H185" s="40"/>
    </row>
    <row r="186" spans="1:9" x14ac:dyDescent="0.25">
      <c r="A186" s="27"/>
      <c r="B186" s="42" t="s">
        <v>128</v>
      </c>
      <c r="C186" s="43" t="s">
        <v>76</v>
      </c>
      <c r="D186" s="40">
        <v>2</v>
      </c>
      <c r="E186" s="35">
        <v>1.1499999999999999</v>
      </c>
      <c r="F186" s="64">
        <v>5820</v>
      </c>
      <c r="G186" s="38"/>
      <c r="H186" s="40"/>
    </row>
    <row r="187" spans="1:9" x14ac:dyDescent="0.25">
      <c r="A187" s="27"/>
      <c r="B187" s="42" t="s">
        <v>129</v>
      </c>
      <c r="C187" s="43" t="s">
        <v>76</v>
      </c>
      <c r="D187" s="40">
        <v>4</v>
      </c>
      <c r="E187" s="35">
        <v>1.1499999999999999</v>
      </c>
      <c r="F187" s="40">
        <v>4226.24</v>
      </c>
      <c r="G187" s="38"/>
      <c r="H187" s="40"/>
    </row>
    <row r="188" spans="1:9" x14ac:dyDescent="0.25">
      <c r="A188" s="27"/>
      <c r="B188" s="42" t="s">
        <v>58</v>
      </c>
      <c r="C188" s="43" t="s">
        <v>25</v>
      </c>
      <c r="D188" s="40">
        <f>4.9*9</f>
        <v>44.1</v>
      </c>
      <c r="E188" s="35">
        <v>1.1499999999999999</v>
      </c>
      <c r="F188" s="40">
        <v>750</v>
      </c>
      <c r="G188" s="38"/>
      <c r="H188" s="40"/>
    </row>
    <row r="189" spans="1:9" x14ac:dyDescent="0.25">
      <c r="A189" s="27"/>
      <c r="B189" s="42" t="s">
        <v>130</v>
      </c>
      <c r="C189" s="43" t="s">
        <v>76</v>
      </c>
      <c r="D189" s="40">
        <v>2</v>
      </c>
      <c r="E189" s="35">
        <v>1.1499999999999999</v>
      </c>
      <c r="F189" s="40">
        <v>6570.22</v>
      </c>
      <c r="G189" s="38"/>
      <c r="H189" s="40"/>
      <c r="I189" s="63"/>
    </row>
    <row r="190" spans="1:9" x14ac:dyDescent="0.2">
      <c r="A190" s="27"/>
      <c r="B190" s="67" t="s">
        <v>131</v>
      </c>
      <c r="C190" s="68" t="s">
        <v>25</v>
      </c>
      <c r="D190" s="69">
        <f>18.2*1</f>
        <v>18.2</v>
      </c>
      <c r="E190" s="35">
        <v>1.1499999999999999</v>
      </c>
      <c r="F190" s="69">
        <v>285</v>
      </c>
      <c r="G190" s="38"/>
      <c r="H190" s="63"/>
      <c r="I190" s="63"/>
    </row>
    <row r="191" spans="1:9" x14ac:dyDescent="0.2">
      <c r="A191" s="27"/>
      <c r="B191" s="67" t="s">
        <v>132</v>
      </c>
      <c r="C191" s="68" t="s">
        <v>25</v>
      </c>
      <c r="D191" s="69">
        <v>6.3700099999999997</v>
      </c>
      <c r="E191" s="35">
        <v>1.1499999999999999</v>
      </c>
      <c r="F191" s="69">
        <v>148.16</v>
      </c>
      <c r="G191" s="38"/>
      <c r="H191" s="63"/>
      <c r="I191" s="40"/>
    </row>
    <row r="192" spans="1:9" ht="13.5" thickBot="1" x14ac:dyDescent="0.3">
      <c r="A192" s="27"/>
      <c r="B192" s="42"/>
      <c r="C192" s="43"/>
      <c r="D192" s="40"/>
      <c r="E192" s="35">
        <v>1.1499999999999999</v>
      </c>
      <c r="F192" s="63"/>
      <c r="G192" s="38"/>
      <c r="H192" s="40"/>
      <c r="I192" s="40"/>
    </row>
    <row r="193" spans="1:9" ht="13.5" thickBot="1" x14ac:dyDescent="0.3">
      <c r="A193" s="27"/>
      <c r="B193" s="60" t="s">
        <v>133</v>
      </c>
      <c r="C193" s="43"/>
      <c r="D193" s="40"/>
      <c r="E193" s="35">
        <v>1.1499999999999999</v>
      </c>
      <c r="F193" s="63"/>
      <c r="G193" s="38"/>
      <c r="H193" s="40"/>
    </row>
    <row r="194" spans="1:9" x14ac:dyDescent="0.25">
      <c r="A194" s="27"/>
      <c r="B194" s="42" t="s">
        <v>134</v>
      </c>
      <c r="C194" s="43" t="s">
        <v>25</v>
      </c>
      <c r="D194" s="40">
        <f>+D131</f>
        <v>6</v>
      </c>
      <c r="E194" s="35">
        <v>1.1499999999999999</v>
      </c>
      <c r="F194" s="64">
        <v>63.96</v>
      </c>
      <c r="G194" s="38"/>
      <c r="H194" s="40"/>
    </row>
    <row r="195" spans="1:9" x14ac:dyDescent="0.25">
      <c r="A195" s="27"/>
      <c r="B195" s="42" t="s">
        <v>135</v>
      </c>
      <c r="C195" s="43" t="s">
        <v>25</v>
      </c>
      <c r="D195" s="40">
        <f>+(D132*0.55)+D133</f>
        <v>3.3000000000000003</v>
      </c>
      <c r="E195" s="35">
        <v>1.1499999999999999</v>
      </c>
      <c r="F195" s="40">
        <v>135</v>
      </c>
      <c r="G195" s="38"/>
      <c r="H195" s="40"/>
    </row>
    <row r="196" spans="1:9" x14ac:dyDescent="0.25">
      <c r="A196" s="27"/>
      <c r="B196" s="42" t="s">
        <v>136</v>
      </c>
      <c r="C196" s="43" t="s">
        <v>25</v>
      </c>
      <c r="D196" s="40">
        <f>+D132*0.45</f>
        <v>2.7</v>
      </c>
      <c r="E196" s="35">
        <v>1.1499999999999999</v>
      </c>
      <c r="F196" s="40">
        <v>155</v>
      </c>
      <c r="G196" s="38"/>
      <c r="H196" s="40"/>
      <c r="I196" s="40"/>
    </row>
    <row r="197" spans="1:9" ht="13.5" thickBot="1" x14ac:dyDescent="0.3">
      <c r="A197" s="27"/>
      <c r="B197" s="42"/>
      <c r="C197" s="43"/>
      <c r="D197" s="40"/>
      <c r="E197" s="35">
        <v>1.1499999999999999</v>
      </c>
      <c r="F197" s="63"/>
      <c r="G197" s="38"/>
      <c r="H197" s="40"/>
      <c r="I197" s="40"/>
    </row>
    <row r="198" spans="1:9" ht="13.5" thickBot="1" x14ac:dyDescent="0.3">
      <c r="A198" s="27"/>
      <c r="B198" s="60" t="s">
        <v>61</v>
      </c>
      <c r="C198" s="43"/>
      <c r="D198" s="40"/>
      <c r="E198" s="35">
        <v>1.1499999999999999</v>
      </c>
      <c r="F198" s="63"/>
      <c r="G198" s="38"/>
      <c r="H198" s="47"/>
    </row>
    <row r="199" spans="1:9" x14ac:dyDescent="0.25">
      <c r="A199" s="27"/>
      <c r="B199" s="42" t="s">
        <v>137</v>
      </c>
      <c r="C199" s="43" t="s">
        <v>63</v>
      </c>
      <c r="D199" s="40">
        <v>10</v>
      </c>
      <c r="E199" s="35">
        <v>1.1499999999999999</v>
      </c>
      <c r="F199" s="40">
        <v>2190</v>
      </c>
      <c r="G199" s="38"/>
      <c r="H199" s="40"/>
    </row>
    <row r="200" spans="1:9" x14ac:dyDescent="0.25">
      <c r="A200" s="27"/>
      <c r="B200" s="42" t="s">
        <v>138</v>
      </c>
      <c r="C200" s="43" t="s">
        <v>63</v>
      </c>
      <c r="D200" s="40">
        <v>8</v>
      </c>
      <c r="E200" s="35">
        <v>1.1499999999999999</v>
      </c>
      <c r="F200" s="40">
        <v>43.8</v>
      </c>
      <c r="G200" s="38"/>
      <c r="H200" s="40"/>
    </row>
    <row r="201" spans="1:9" x14ac:dyDescent="0.25">
      <c r="A201" s="27"/>
      <c r="B201" s="42" t="s">
        <v>139</v>
      </c>
      <c r="C201" s="43" t="s">
        <v>63</v>
      </c>
      <c r="D201" s="40">
        <v>24</v>
      </c>
      <c r="E201" s="35">
        <v>1.1499999999999999</v>
      </c>
      <c r="F201" s="40">
        <v>2245.3200000000002</v>
      </c>
      <c r="G201" s="38"/>
      <c r="H201" s="40"/>
    </row>
    <row r="202" spans="1:9" x14ac:dyDescent="0.25">
      <c r="A202" s="27"/>
      <c r="B202" s="42" t="s">
        <v>140</v>
      </c>
      <c r="C202" s="43" t="s">
        <v>63</v>
      </c>
      <c r="D202" s="40">
        <v>24</v>
      </c>
      <c r="E202" s="35">
        <v>1.1499999999999999</v>
      </c>
      <c r="F202" s="40">
        <v>1286.3800000000001</v>
      </c>
      <c r="G202" s="38"/>
      <c r="H202" s="40"/>
    </row>
    <row r="203" spans="1:9" ht="13.5" thickBot="1" x14ac:dyDescent="0.3">
      <c r="A203" s="27"/>
      <c r="B203" s="42"/>
      <c r="C203" s="43"/>
      <c r="D203" s="40"/>
      <c r="E203" s="35">
        <v>1.1499999999999999</v>
      </c>
      <c r="F203" s="40"/>
      <c r="G203" s="38"/>
      <c r="H203" s="40"/>
    </row>
    <row r="204" spans="1:9" ht="13.5" thickBot="1" x14ac:dyDescent="0.3">
      <c r="A204" s="27"/>
      <c r="B204" s="60" t="s">
        <v>61</v>
      </c>
      <c r="C204" s="43"/>
      <c r="D204" s="40">
        <v>0</v>
      </c>
      <c r="E204" s="35">
        <v>1.1499999999999999</v>
      </c>
      <c r="F204" s="63"/>
      <c r="G204" s="38"/>
      <c r="H204" s="47"/>
      <c r="I204" s="40"/>
    </row>
    <row r="205" spans="1:9" x14ac:dyDescent="0.25">
      <c r="A205" s="27"/>
      <c r="B205" s="42" t="s">
        <v>137</v>
      </c>
      <c r="C205" s="43" t="s">
        <v>63</v>
      </c>
      <c r="D205" s="40">
        <v>10</v>
      </c>
      <c r="E205" s="35">
        <v>1.1499999999999999</v>
      </c>
      <c r="F205" s="40">
        <v>2190</v>
      </c>
      <c r="G205" s="38"/>
      <c r="H205" s="40"/>
    </row>
    <row r="206" spans="1:9" x14ac:dyDescent="0.25">
      <c r="A206" s="27"/>
      <c r="B206" s="42" t="s">
        <v>138</v>
      </c>
      <c r="C206" s="43" t="s">
        <v>63</v>
      </c>
      <c r="D206" s="40">
        <v>8</v>
      </c>
      <c r="E206" s="35">
        <v>1.1499999999999999</v>
      </c>
      <c r="F206" s="40">
        <v>43.8</v>
      </c>
      <c r="G206" s="38"/>
      <c r="H206" s="40"/>
    </row>
    <row r="207" spans="1:9" x14ac:dyDescent="0.25">
      <c r="A207" s="27"/>
      <c r="B207" s="42" t="s">
        <v>139</v>
      </c>
      <c r="C207" s="43" t="s">
        <v>63</v>
      </c>
      <c r="D207" s="40">
        <v>12</v>
      </c>
      <c r="E207" s="35">
        <v>1.1499999999999999</v>
      </c>
      <c r="F207" s="40">
        <v>2245.3200000000002</v>
      </c>
      <c r="G207" s="38"/>
      <c r="H207" s="40"/>
    </row>
    <row r="208" spans="1:9" x14ac:dyDescent="0.25">
      <c r="A208" s="27"/>
      <c r="B208" s="42" t="s">
        <v>140</v>
      </c>
      <c r="C208" s="43" t="s">
        <v>63</v>
      </c>
      <c r="D208" s="40">
        <v>15.9984</v>
      </c>
      <c r="E208" s="35">
        <v>1.1499999999999999</v>
      </c>
      <c r="F208" s="40">
        <v>1286.3800000000001</v>
      </c>
      <c r="G208" s="38"/>
      <c r="H208" s="40"/>
    </row>
    <row r="209" spans="1:8" ht="13.5" thickBot="1" x14ac:dyDescent="0.3">
      <c r="A209" s="27"/>
      <c r="B209" s="42"/>
      <c r="C209" s="43"/>
      <c r="D209" s="40"/>
      <c r="E209" s="40"/>
      <c r="F209" s="40"/>
      <c r="G209" s="40"/>
      <c r="H209" s="40"/>
    </row>
    <row r="210" spans="1:8" ht="13.5" customHeight="1" thickBot="1" x14ac:dyDescent="0.3">
      <c r="A210" s="27"/>
      <c r="B210" s="60" t="s">
        <v>141</v>
      </c>
      <c r="C210" s="60" t="s">
        <v>142</v>
      </c>
      <c r="D210" s="60"/>
      <c r="E210" s="60"/>
      <c r="F210" s="60"/>
      <c r="G210" s="60"/>
      <c r="H210" s="70">
        <f>SUM(H13:H209)</f>
        <v>0</v>
      </c>
    </row>
    <row r="211" spans="1:8" x14ac:dyDescent="0.25">
      <c r="A211" s="27"/>
      <c r="B211" s="37" t="s">
        <v>143</v>
      </c>
      <c r="C211" s="34"/>
      <c r="D211" s="71">
        <v>0.1</v>
      </c>
      <c r="E211" s="71"/>
      <c r="F211" s="71"/>
      <c r="G211" s="36"/>
      <c r="H211" s="36">
        <f>ROUND(H210*D211,2)</f>
        <v>0</v>
      </c>
    </row>
    <row r="212" spans="1:8" x14ac:dyDescent="0.25">
      <c r="A212" s="27"/>
      <c r="B212" s="37" t="s">
        <v>144</v>
      </c>
      <c r="C212" s="34"/>
      <c r="D212" s="71">
        <v>0.04</v>
      </c>
      <c r="E212" s="71"/>
      <c r="F212" s="71"/>
      <c r="G212" s="36"/>
      <c r="H212" s="36">
        <f>ROUND(H210*D212,2)</f>
        <v>0</v>
      </c>
    </row>
    <row r="213" spans="1:8" x14ac:dyDescent="0.25">
      <c r="A213" s="27"/>
      <c r="B213" s="37" t="s">
        <v>145</v>
      </c>
      <c r="C213" s="34"/>
      <c r="D213" s="71">
        <v>0.04</v>
      </c>
      <c r="E213" s="71"/>
      <c r="F213" s="71"/>
      <c r="G213" s="36"/>
      <c r="H213" s="36">
        <f>ROUND(D213*H210,2)</f>
        <v>0</v>
      </c>
    </row>
    <row r="214" spans="1:8" x14ac:dyDescent="0.25">
      <c r="A214" s="27"/>
      <c r="B214" s="37" t="s">
        <v>146</v>
      </c>
      <c r="C214" s="34"/>
      <c r="D214" s="71">
        <v>0.01</v>
      </c>
      <c r="E214" s="71"/>
      <c r="F214" s="71"/>
      <c r="G214" s="36"/>
      <c r="H214" s="36">
        <f>ROUND(H210*D214,2)</f>
        <v>0</v>
      </c>
    </row>
    <row r="215" spans="1:8" x14ac:dyDescent="0.25">
      <c r="A215" s="27"/>
      <c r="B215" s="37" t="s">
        <v>147</v>
      </c>
      <c r="C215" s="34"/>
      <c r="D215" s="71">
        <v>4.4999999999999998E-2</v>
      </c>
      <c r="E215" s="71"/>
      <c r="F215" s="71"/>
      <c r="G215" s="72"/>
      <c r="H215" s="36">
        <f>ROUND(H210*D215,2)</f>
        <v>0</v>
      </c>
    </row>
    <row r="216" spans="1:8" x14ac:dyDescent="0.25">
      <c r="A216" s="27"/>
      <c r="B216" s="37" t="s">
        <v>148</v>
      </c>
      <c r="C216" s="34"/>
      <c r="D216" s="71">
        <v>0.05</v>
      </c>
      <c r="E216" s="71"/>
      <c r="F216" s="71"/>
      <c r="G216" s="72"/>
      <c r="H216" s="36">
        <f>ROUND(H210*D216,2)</f>
        <v>0</v>
      </c>
    </row>
    <row r="217" spans="1:8" x14ac:dyDescent="0.25">
      <c r="A217" s="27"/>
      <c r="B217" s="37" t="s">
        <v>149</v>
      </c>
      <c r="C217" s="34"/>
      <c r="D217" s="71">
        <v>1E-3</v>
      </c>
      <c r="E217" s="71"/>
      <c r="F217" s="71"/>
      <c r="G217" s="36"/>
      <c r="H217" s="36">
        <f>ROUND(H210*D217,2)</f>
        <v>0</v>
      </c>
    </row>
    <row r="218" spans="1:8" x14ac:dyDescent="0.25">
      <c r="A218" s="27"/>
      <c r="B218" s="37"/>
      <c r="C218" s="34"/>
      <c r="D218" s="71"/>
      <c r="E218" s="71"/>
      <c r="F218" s="71"/>
      <c r="G218" s="36"/>
      <c r="H218" s="36"/>
    </row>
    <row r="219" spans="1:8" x14ac:dyDescent="0.25">
      <c r="A219" s="27"/>
      <c r="B219" s="37" t="s">
        <v>150</v>
      </c>
      <c r="C219" s="34"/>
      <c r="D219" s="71">
        <v>0.18</v>
      </c>
      <c r="E219" s="71"/>
      <c r="F219" s="71"/>
      <c r="G219" s="36"/>
      <c r="H219" s="36">
        <f>ROUND(H211*D219,2)</f>
        <v>0</v>
      </c>
    </row>
    <row r="220" spans="1:8" ht="15.75" customHeight="1" thickBot="1" x14ac:dyDescent="0.3">
      <c r="A220" s="27"/>
      <c r="B220" s="37"/>
      <c r="C220" s="34"/>
      <c r="D220" s="35"/>
      <c r="E220" s="35"/>
      <c r="F220" s="35"/>
      <c r="G220" s="36"/>
      <c r="H220" s="36"/>
    </row>
    <row r="221" spans="1:8" ht="13.5" customHeight="1" thickBot="1" x14ac:dyDescent="0.3">
      <c r="B221" s="37"/>
      <c r="C221" s="60" t="s">
        <v>151</v>
      </c>
      <c r="D221" s="60"/>
      <c r="E221" s="60"/>
      <c r="F221" s="60"/>
      <c r="G221" s="60"/>
      <c r="H221" s="70">
        <f>SUM(H211:H220)</f>
        <v>0</v>
      </c>
    </row>
    <row r="222" spans="1:8" x14ac:dyDescent="0.25">
      <c r="B222" s="74"/>
      <c r="C222" s="75"/>
      <c r="D222" s="76"/>
      <c r="E222" s="76"/>
      <c r="F222" s="76"/>
      <c r="G222" s="77"/>
      <c r="H222" s="77"/>
    </row>
    <row r="223" spans="1:8" ht="15.75" customHeight="1" thickBot="1" x14ac:dyDescent="0.3">
      <c r="A223" s="27"/>
      <c r="B223" s="74"/>
      <c r="C223" s="75"/>
      <c r="D223" s="76"/>
      <c r="E223" s="76"/>
      <c r="F223" s="76"/>
      <c r="G223" s="77"/>
      <c r="H223" s="77"/>
    </row>
    <row r="224" spans="1:8" ht="13.5" customHeight="1" thickBot="1" x14ac:dyDescent="0.3">
      <c r="B224" s="37"/>
      <c r="C224" s="60" t="s">
        <v>152</v>
      </c>
      <c r="D224" s="60"/>
      <c r="E224" s="60"/>
      <c r="F224" s="60"/>
      <c r="G224" s="60"/>
      <c r="H224" s="70">
        <f>+H210+H221</f>
        <v>0</v>
      </c>
    </row>
    <row r="225" spans="2:8" x14ac:dyDescent="0.25">
      <c r="B225" s="74"/>
      <c r="C225" s="75"/>
      <c r="D225" s="76"/>
      <c r="E225" s="76"/>
      <c r="F225" s="76"/>
      <c r="G225" s="77"/>
      <c r="H225" s="77"/>
    </row>
    <row r="226" spans="2:8" x14ac:dyDescent="0.25">
      <c r="B226" s="74"/>
      <c r="C226" s="75"/>
      <c r="D226" s="76"/>
      <c r="E226" s="76"/>
      <c r="F226" s="76"/>
      <c r="G226" s="77"/>
      <c r="H226" s="77"/>
    </row>
    <row r="227" spans="2:8" x14ac:dyDescent="0.25">
      <c r="B227" s="74"/>
      <c r="C227" s="75"/>
      <c r="D227" s="76"/>
      <c r="E227" s="76"/>
      <c r="F227" s="76"/>
      <c r="G227" s="77"/>
      <c r="H227" s="77"/>
    </row>
    <row r="228" spans="2:8" x14ac:dyDescent="0.25">
      <c r="B228" s="74"/>
      <c r="C228" s="75"/>
      <c r="D228" s="76"/>
      <c r="E228" s="76"/>
      <c r="F228" s="76"/>
      <c r="G228" s="77"/>
      <c r="H228" s="77"/>
    </row>
    <row r="229" spans="2:8" x14ac:dyDescent="0.25">
      <c r="B229" s="74"/>
      <c r="C229" s="75"/>
      <c r="D229" s="76"/>
      <c r="E229" s="76"/>
      <c r="F229" s="76"/>
      <c r="G229" s="77"/>
      <c r="H229" s="77"/>
    </row>
  </sheetData>
  <sheetProtection selectLockedCells="1"/>
  <mergeCells count="10">
    <mergeCell ref="A10:A11"/>
    <mergeCell ref="B10:B11"/>
    <mergeCell ref="C10:C11"/>
    <mergeCell ref="D10:D11"/>
    <mergeCell ref="A1:H1"/>
    <mergeCell ref="A4:H4"/>
    <mergeCell ref="A5:H5"/>
    <mergeCell ref="C6:H6"/>
    <mergeCell ref="C7:H7"/>
    <mergeCell ref="E10:E11"/>
  </mergeCells>
  <conditionalFormatting sqref="F36">
    <cfRule type="cellIs" dxfId="0" priority="1" stopIfTrue="1" operator="equal">
      <formula>0</formula>
    </cfRule>
  </conditionalFormatting>
  <printOptions horizontalCentered="1"/>
  <pageMargins left="0.11811023622047245" right="0.11811023622047245" top="0.15748031496062992" bottom="0.59055118110236227" header="0.31496062992125984" footer="0.31496062992125984"/>
  <pageSetup scale="90" orientation="portrait" r:id="rId1"/>
  <headerFooter>
    <oddFooter>&amp;L&amp;8&amp;F
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#49 (Aura Estela Núñez)</vt:lpstr>
      <vt:lpstr>'#49 (Aura Estela Núñez)'!Print_Area</vt:lpstr>
    </vt:vector>
  </TitlesOfParts>
  <Company>Ministerio de Educación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Gregorio Valdez</cp:lastModifiedBy>
  <dcterms:created xsi:type="dcterms:W3CDTF">2019-04-03T20:56:03Z</dcterms:created>
  <dcterms:modified xsi:type="dcterms:W3CDTF">2019-06-21T15:15:03Z</dcterms:modified>
</cp:coreProperties>
</file>