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16485" windowHeight="7620" tabRatio="751"/>
  </bookViews>
  <sheets>
    <sheet name="Presupuesto" sheetId="3" r:id="rId1"/>
  </sheets>
  <externalReferences>
    <externalReference r:id="rId2"/>
    <externalReference r:id="rId3"/>
  </externalReferences>
  <definedNames>
    <definedName name="__123Graph_A" localSheetId="0" hidden="1">[1]A!#REF!</definedName>
    <definedName name="__123Graph_A" hidden="1">[1]A!#REF!</definedName>
    <definedName name="__123Graph_B" localSheetId="0" hidden="1">[1]A!#REF!</definedName>
    <definedName name="__123Graph_B" hidden="1">[1]A!#REF!</definedName>
    <definedName name="__123Graph_C" localSheetId="0" hidden="1">[1]A!#REF!</definedName>
    <definedName name="__123Graph_C" hidden="1">[1]A!#REF!</definedName>
    <definedName name="__123Graph_D" localSheetId="0" hidden="1">[1]A!#REF!</definedName>
    <definedName name="__123Graph_D" hidden="1">[1]A!#REF!</definedName>
    <definedName name="__123Graph_E" localSheetId="0" hidden="1">[1]A!#REF!</definedName>
    <definedName name="__123Graph_E" hidden="1">[1]A!#REF!</definedName>
    <definedName name="__123Graph_F" localSheetId="0" hidden="1">[1]A!#REF!</definedName>
    <definedName name="__123Graph_F" hidden="1">[1]A!#REF!</definedName>
    <definedName name="_Key1" localSheetId="0" hidden="1">'[2]ANALISIS STO DGO'!#REF!</definedName>
    <definedName name="_Key1" hidden="1">'[2]ANALISIS STO DGO'!#REF!</definedName>
    <definedName name="_Key2" localSheetId="0" hidden="1">'[2]ANALISIS STO DGO'!#REF!</definedName>
    <definedName name="_Key2" hidden="1">'[2]ANALISIS STO DGO'!#REF!</definedName>
    <definedName name="_Order1" hidden="1">255</definedName>
    <definedName name="_Order2" hidden="1">255</definedName>
    <definedName name="_Sort" localSheetId="0" hidden="1">'[2]ANALISIS STO DGO'!#REF!</definedName>
    <definedName name="_Sort" hidden="1">'[2]ANALISIS STO DGO'!#REF!</definedName>
    <definedName name="DEDE" hidden="1">#REF!</definedName>
    <definedName name="DEDE2" hidden="1">#REF!</definedName>
    <definedName name="DEDE3" hidden="1">#REF!</definedName>
    <definedName name="DEDE5" hidden="1">#REF!</definedName>
    <definedName name="DEDE6" hidden="1">#REF!</definedName>
    <definedName name="DEDE7" hidden="1">#REF!</definedName>
    <definedName name="FF" hidden="1">#REF!</definedName>
    <definedName name="GFGFF" hidden="1">#REF!</definedName>
    <definedName name="GFSG" hidden="1">#REF!</definedName>
    <definedName name="_xlnm.Print_Area" localSheetId="0">Presupuesto!$A$1:$F$320</definedName>
    <definedName name="_xlnm.Print_Titles" localSheetId="0">Presupuesto!$1:$12</definedName>
  </definedNames>
  <calcPr calcId="145621"/>
</workbook>
</file>

<file path=xl/calcChain.xml><?xml version="1.0" encoding="utf-8"?>
<calcChain xmlns="http://schemas.openxmlformats.org/spreadsheetml/2006/main">
  <c r="D242" i="3" l="1"/>
  <c r="D205" i="3" l="1"/>
  <c r="D185" i="3" l="1"/>
  <c r="D135" i="3"/>
  <c r="D244" i="3" l="1"/>
  <c r="D230" i="3"/>
  <c r="D228" i="3"/>
  <c r="D206" i="3"/>
  <c r="D184" i="3"/>
  <c r="D183" i="3"/>
  <c r="D166" i="3"/>
  <c r="D160" i="3"/>
  <c r="D159" i="3"/>
  <c r="D154" i="3"/>
  <c r="D179" i="3"/>
  <c r="D177" i="3"/>
  <c r="D173" i="3"/>
  <c r="D172" i="3"/>
  <c r="D147" i="3"/>
  <c r="D146" i="3"/>
  <c r="D142" i="3"/>
  <c r="D141" i="3"/>
  <c r="D127" i="3"/>
  <c r="D121" i="3"/>
  <c r="D120" i="3"/>
  <c r="D118" i="3"/>
  <c r="D112" i="3"/>
  <c r="D96" i="3"/>
  <c r="D95" i="3"/>
  <c r="D71" i="3"/>
  <c r="D70" i="3"/>
  <c r="D62" i="3"/>
  <c r="D46" i="3"/>
  <c r="D45" i="3"/>
  <c r="D37" i="3"/>
  <c r="D128" i="3" l="1"/>
  <c r="D175" i="3"/>
  <c r="D174" i="3"/>
  <c r="F299" i="3" l="1"/>
  <c r="F305" i="3" l="1"/>
  <c r="F307" i="3"/>
  <c r="F309" i="3"/>
  <c r="F303" i="3"/>
  <c r="F310" i="3" s="1"/>
  <c r="F306" i="3"/>
  <c r="F304" i="3"/>
  <c r="F308" i="3"/>
  <c r="F312" i="3" l="1"/>
  <c r="F315" i="3" s="1"/>
</calcChain>
</file>

<file path=xl/sharedStrings.xml><?xml version="1.0" encoding="utf-8"?>
<sst xmlns="http://schemas.openxmlformats.org/spreadsheetml/2006/main" count="498" uniqueCount="213">
  <si>
    <t xml:space="preserve">Descripción </t>
  </si>
  <si>
    <t>Und.</t>
  </si>
  <si>
    <t>Cantidad</t>
  </si>
  <si>
    <t>Sub-Total</t>
  </si>
  <si>
    <t xml:space="preserve">Promoción </t>
  </si>
  <si>
    <t>Und</t>
  </si>
  <si>
    <t xml:space="preserve">Preliminares </t>
  </si>
  <si>
    <t>Caseta de materiales  (6.35 x 4.60) mt paredes plywood y techo de zinc, piso de hormigon simple</t>
  </si>
  <si>
    <t>mt²</t>
  </si>
  <si>
    <t>REPARACIONES</t>
  </si>
  <si>
    <t xml:space="preserve">1er.Nivel de  3 Aulas y Area Administrativa </t>
  </si>
  <si>
    <t>TERMINACION DE SUPERFICIES</t>
  </si>
  <si>
    <t xml:space="preserve">Limpieza de cerámica en baños </t>
  </si>
  <si>
    <t xml:space="preserve">Desmonte de plafones </t>
  </si>
  <si>
    <t xml:space="preserve">Limpieza y terminación junta de expansión </t>
  </si>
  <si>
    <t>ml</t>
  </si>
  <si>
    <t xml:space="preserve">Tapa de aluminio atornillada de 5" con ranuras </t>
  </si>
  <si>
    <t>INSTALACION SANITARIA</t>
  </si>
  <si>
    <t>unds</t>
  </si>
  <si>
    <t>und</t>
  </si>
  <si>
    <t xml:space="preserve">Destape y Sondeo de tuberias </t>
  </si>
  <si>
    <t xml:space="preserve">Limpieza de registros </t>
  </si>
  <si>
    <t xml:space="preserve">Limpieza y colocación de llave en vertedero </t>
  </si>
  <si>
    <t>PISOS</t>
  </si>
  <si>
    <t xml:space="preserve">Brillado y cristalizado de pisos </t>
  </si>
  <si>
    <t>m2</t>
  </si>
  <si>
    <t>ACERAS PERIMETRALES</t>
  </si>
  <si>
    <t>Resane de acera perimetral (aplicación de Concrete Renew de Mapei)</t>
  </si>
  <si>
    <t>VENTANAS ( ver especificaciones )</t>
  </si>
  <si>
    <t>Reparación de ventanas: ajuste, lijado, pintura con compresor blanca, esmaltada y con brillo, masillado y colocación de operadores de palanca</t>
  </si>
  <si>
    <t xml:space="preserve">PUERTAS </t>
  </si>
  <si>
    <t>Reparación puertas de tola (incluye: pulido, aplicación de sandblasting, pintura con compresor blanca y ajuste ** Ambos Lados **</t>
  </si>
  <si>
    <t>PINTURA ( ver especificaciones )</t>
  </si>
  <si>
    <t xml:space="preserve">Pintura acrílica en muros, techos y vigas </t>
  </si>
  <si>
    <t>Pintura Satinada en muros hasta 1.50mt sobre nivel de piso (interior y exterior)</t>
  </si>
  <si>
    <t xml:space="preserve">2do. Nivel de 4 Aulas, Baños y Escalera </t>
  </si>
  <si>
    <t>ML</t>
  </si>
  <si>
    <t>TERMINACION DE TECHOS</t>
  </si>
  <si>
    <t>Limpieza de techo (con máquina hidrolavadora de 2500 psi)</t>
  </si>
  <si>
    <t xml:space="preserve">Impermeabilizante con lona de 4mm granular </t>
  </si>
  <si>
    <t xml:space="preserve">Brillado y cristalizado de pisos (incluye descanso esc.) </t>
  </si>
  <si>
    <t>ESCALERAS</t>
  </si>
  <si>
    <t xml:space="preserve">Brillado y cristalizado de escalones </t>
  </si>
  <si>
    <t>PUERTAS ( Ver Especificaciones )</t>
  </si>
  <si>
    <t xml:space="preserve">1er.Nivel de  4 Aulas </t>
  </si>
  <si>
    <t xml:space="preserve">Remoción de impermeabilizante </t>
  </si>
  <si>
    <t>MODULO EDUCACION INICIAL</t>
  </si>
  <si>
    <t xml:space="preserve">Limpieza de cerámica en cocina y baños </t>
  </si>
  <si>
    <t>und.</t>
  </si>
  <si>
    <t xml:space="preserve">PISOS </t>
  </si>
  <si>
    <t>PUERTAS ( ver especificaciones )</t>
  </si>
  <si>
    <t xml:space="preserve">Pintura de mantenimiento en protectores de ventanas </t>
  </si>
  <si>
    <t>P²</t>
  </si>
  <si>
    <t>p.a</t>
  </si>
  <si>
    <t xml:space="preserve">MISCELANEOS </t>
  </si>
  <si>
    <t xml:space="preserve">Pintura de mantenimiento en varios colores para malla ciclónica </t>
  </si>
  <si>
    <t xml:space="preserve">Pintura acrílica en bordillos de malla </t>
  </si>
  <si>
    <t xml:space="preserve">Ajuste y reforzamiento de puerta en malla ciclónica </t>
  </si>
  <si>
    <t>Reparación gabinete de piso: lijado, aplicación barniz, coloc. De tirador</t>
  </si>
  <si>
    <t>pl</t>
  </si>
  <si>
    <t>Reparación gabinete de piso: removedor pintura, lijado, aplicación barniz, coloc. De tirador y sustitución de madera</t>
  </si>
  <si>
    <t>EXTERIORES</t>
  </si>
  <si>
    <t>SANITARIA EXTERIOR</t>
  </si>
  <si>
    <t xml:space="preserve">Limpieza de canaleta </t>
  </si>
  <si>
    <t>MODULO DE CANCHA MIXTA</t>
  </si>
  <si>
    <t>Limpieza piso de cancha con máquina hidrolavadora de 2500psi</t>
  </si>
  <si>
    <t xml:space="preserve">Demolición pañete y cantos en bordillos de cancha </t>
  </si>
  <si>
    <t>Acopio, traslado y bote de material demolido e=1.50</t>
  </si>
  <si>
    <t>mt³</t>
  </si>
  <si>
    <t xml:space="preserve">Aplicación de adherente y fraguache </t>
  </si>
  <si>
    <t xml:space="preserve">Pañete en bordillos de cancha </t>
  </si>
  <si>
    <t xml:space="preserve">Cantos en bordillos de cancha </t>
  </si>
  <si>
    <t>Pintura en piso de cancha : tennis court en zona de juego y de tránsito blanca en lineas de demarcación</t>
  </si>
  <si>
    <t xml:space="preserve">Pintura acrílica en bordillos de cancha </t>
  </si>
  <si>
    <t>Pintura Acrílica (muros)</t>
  </si>
  <si>
    <t>Mt²</t>
  </si>
  <si>
    <t>AREA DE ORIENTACION</t>
  </si>
  <si>
    <t xml:space="preserve">Pintura acrílica impermeable en techo </t>
  </si>
  <si>
    <t>Pintura acrílica en muros y techo</t>
  </si>
  <si>
    <t>Acrilica en techos y vigas</t>
  </si>
  <si>
    <t>Pintura satinada en muros hasta 1.50 mt snp (int. Y ext.)</t>
  </si>
  <si>
    <t xml:space="preserve">PASARELAS ( Interconexion ) </t>
  </si>
  <si>
    <t>PASARELA ( 1er. Nivel )</t>
  </si>
  <si>
    <t xml:space="preserve">Pintura acrílica en techos y columnas </t>
  </si>
  <si>
    <t xml:space="preserve">Pintura satinada en columnas hasta 1.50 mt snp </t>
  </si>
  <si>
    <t>PASARELA ( 2do. Nivel )</t>
  </si>
  <si>
    <t>Zabaletas en Techo</t>
  </si>
  <si>
    <t xml:space="preserve">Pintura Acrílica (muros y techos) </t>
  </si>
  <si>
    <t>Pintura satinada en muros hasta 1.50 mt snp (interior)</t>
  </si>
  <si>
    <t>VERJA PERIM. EN MURO Y MALLA</t>
  </si>
  <si>
    <t>Pintura acrílica en muros, viga y columnas</t>
  </si>
  <si>
    <t>Pintura Mantenimiento (rejas de hierro)</t>
  </si>
  <si>
    <t>Pintura y preparación de Base y Tope (Asta de Bandera)</t>
  </si>
  <si>
    <t xml:space="preserve">Limpieza de septicos </t>
  </si>
  <si>
    <t xml:space="preserve">Limpieza Final </t>
  </si>
  <si>
    <t xml:space="preserve">p.a </t>
  </si>
  <si>
    <t xml:space="preserve">Terminación de Techos : </t>
  </si>
  <si>
    <t>Impermeab. en lona asfáltica de 3mm (granular)</t>
  </si>
  <si>
    <t xml:space="preserve">Terminación de Superficies </t>
  </si>
  <si>
    <t>mt ²</t>
  </si>
  <si>
    <t xml:space="preserve">Terminación de Pisos </t>
  </si>
  <si>
    <t>pie²</t>
  </si>
  <si>
    <t xml:space="preserve">Puertas y Ventanas </t>
  </si>
  <si>
    <t>Pinturas</t>
  </si>
  <si>
    <t>Pintura Acrílica para muros y techos</t>
  </si>
  <si>
    <t>Pintura Satinada para muros interiores y exteriores h=1.50 mt</t>
  </si>
  <si>
    <t>UD</t>
  </si>
  <si>
    <t xml:space="preserve">Revestimientos </t>
  </si>
  <si>
    <t xml:space="preserve">Acabados </t>
  </si>
  <si>
    <t xml:space="preserve">Instalaciones Sanitarias </t>
  </si>
  <si>
    <t>Aceras Perimetral, Ancho = 2.00 mts</t>
  </si>
  <si>
    <t xml:space="preserve">Miscelaneos </t>
  </si>
  <si>
    <t>Siembra de arbustos --(Coralillos varios colores 2 pies)</t>
  </si>
  <si>
    <t>Siembra de Grama  enana (incluye colchon de tierra negra)</t>
  </si>
  <si>
    <t xml:space="preserve">Pintura </t>
  </si>
  <si>
    <t>Pintura  Acrílica en muros y techos de hormigón  (2 manos)</t>
  </si>
  <si>
    <t xml:space="preserve">Pintura en protectores de ventanas </t>
  </si>
  <si>
    <t>Pintura satinada en muros hasta 1.5 mt SNP (2 manos)</t>
  </si>
  <si>
    <t xml:space="preserve">Varios </t>
  </si>
  <si>
    <t xml:space="preserve">Limpieza final </t>
  </si>
  <si>
    <t>INSTALACION ELECTRICA AULA, BAÑO  Y BIBLIOTECA</t>
  </si>
  <si>
    <t xml:space="preserve">MISCELANEOS ELECTRICOS </t>
  </si>
  <si>
    <t>Suministro e instalacion de Bombillas  Fluorescentes de 32W, 120V.</t>
  </si>
  <si>
    <t>Suministro e instalacion de tubos fluorescentes de 32W, 120V.</t>
  </si>
  <si>
    <t xml:space="preserve">Mantenimiento Cuarto de Bombas  para agua </t>
  </si>
  <si>
    <t>PA</t>
  </si>
  <si>
    <t>Mantenimiento abanico de techo existentes</t>
  </si>
  <si>
    <t xml:space="preserve">GASTOS INDIRECTOS </t>
  </si>
  <si>
    <t xml:space="preserve">Dirección Técnica y Resp. Administrativa </t>
  </si>
  <si>
    <t xml:space="preserve">Gastos Administrativos </t>
  </si>
  <si>
    <t xml:space="preserve">Transporte </t>
  </si>
  <si>
    <t xml:space="preserve">Fondo de Pensiones y Jubilaciones </t>
  </si>
  <si>
    <t xml:space="preserve">Codia </t>
  </si>
  <si>
    <t>ITBIS (18% de la Dirección Técnica)</t>
  </si>
  <si>
    <t>Descripción del Proyecto :</t>
  </si>
  <si>
    <t>Sub-Total (Presupuesto Original)</t>
  </si>
  <si>
    <t xml:space="preserve">Seguros y Fianzas (4.50%) </t>
  </si>
  <si>
    <t>Imprevistos (5.00%)</t>
  </si>
  <si>
    <t>Sub-Total (G.I. Presupuesto Orig.)</t>
  </si>
  <si>
    <t>Total General Presupuesto Original</t>
  </si>
  <si>
    <t xml:space="preserve">Aprobado Por: </t>
  </si>
  <si>
    <t>Encdo. Unidad de Infraestructura (OCI)</t>
  </si>
  <si>
    <t xml:space="preserve">DOÑA CHUCHA </t>
  </si>
  <si>
    <t>PRESUPUESTO</t>
  </si>
  <si>
    <t>Ubicación Proyecto :</t>
  </si>
  <si>
    <t>MADRE VIEJA , PROV. SAN CRISTOBAL</t>
  </si>
  <si>
    <t>Centro Educativo</t>
  </si>
  <si>
    <t>Precio Unitario</t>
  </si>
  <si>
    <t xml:space="preserve">Reparación de modulos de aulas yCocina-Comedor, Acondicionamiento Exterior, Acondicionamiento area civica </t>
  </si>
  <si>
    <t xml:space="preserve">Letrero de Promoción MINERD-OCI (Estruct. Metálica) </t>
  </si>
  <si>
    <t xml:space="preserve">Traslado de Mobiliario </t>
  </si>
  <si>
    <t>aulas</t>
  </si>
  <si>
    <t>Limpieza y colocación de accesorios para lavamanos (incl. llave monomando)</t>
  </si>
  <si>
    <t>Acondicionamiento de orinales, incluye: demolición y reposición de cerámica para ranurado y colocación de manguera flexible, llave angular, cubrefaltas, sifón , válvula pequeña "push" para control de agua, desmonte y montura de orinal,sellado con silicón transparente antihongo, limpieza general y mano de obra</t>
  </si>
  <si>
    <t>Acondicionamiento de inodoros,  incluye: manguera flexible cromada, llave angular, cubrefaltas, accesorios de tanque, tornillos de tanque, Tapa de inodoros, desmonte y montura de inodoros, junta de cera, sellado con silicón transparente antihongo, limpieza general y Mano de Obra</t>
  </si>
  <si>
    <t xml:space="preserve"> GRADERIA </t>
  </si>
  <si>
    <t>Aplic. sandblasting en puertas tola</t>
  </si>
  <si>
    <t>Ferré, terminacion y pintura esmaltada c/compresor en puertas</t>
  </si>
  <si>
    <t>Limpieza de cisterna</t>
  </si>
  <si>
    <t xml:space="preserve"> Caseta de Cisterna </t>
  </si>
  <si>
    <t xml:space="preserve">Acondicionamiento de Mural debajo de letras </t>
  </si>
  <si>
    <t xml:space="preserve"> Aula nueva  + Baños </t>
  </si>
  <si>
    <t>Limpieza de ceramicas</t>
  </si>
  <si>
    <t>Pintura mantenimiento en protectores</t>
  </si>
  <si>
    <t>Reparación puertas  (incluye: pulido, aplicación de sandblasting, pintura con compresor blanca y ajuste ** Ambos Lados **</t>
  </si>
  <si>
    <t xml:space="preserve">Acera Perimetral </t>
  </si>
  <si>
    <t>Suministro e instalacion de Tubos Fluorescentes 2x32W, 6500ºK, 120V, 60Hz.</t>
  </si>
  <si>
    <t>Suministro e instalacion de interruptores doble</t>
  </si>
  <si>
    <t>Suministro e instalacion de interruptor sencillo</t>
  </si>
  <si>
    <t>Suministro e instalacion de salidas para Tomacorrientes Doble 120V</t>
  </si>
  <si>
    <t>COMEDOR-COCINA T2</t>
  </si>
  <si>
    <t>Instalacion Sanitaria</t>
  </si>
  <si>
    <t>Instlacion Electrica</t>
  </si>
  <si>
    <t>Pintura esmaltada en toldos metalicos</t>
  </si>
  <si>
    <t>Pintura en Escalera tipo marinera (tubos cuad. 1½" y peldaños Ø½" liso)</t>
  </si>
  <si>
    <t>Limpieza de Trampa de grasa (1.00x1.00x0.60)</t>
  </si>
  <si>
    <t>Limpieza de Registros (0.80x0.80x0.60)</t>
  </si>
  <si>
    <t>Limpieza de Camara Septica Doble ( 7.60*2.00*2.35 )</t>
  </si>
  <si>
    <t>Limpieza de Vertedero revestido en cerámica</t>
  </si>
  <si>
    <t>Acera Frontal o Llegada</t>
  </si>
  <si>
    <t xml:space="preserve">Reparacion de Rampas para Minusválido (incluye Señalización) </t>
  </si>
  <si>
    <t xml:space="preserve">Instalacion Electrica </t>
  </si>
  <si>
    <t xml:space="preserve">Suministro e instalacion de Tubos Fluorescentes 2x32W, 6500ºK, 120V, 60Hz. </t>
  </si>
  <si>
    <t xml:space="preserve">Suministro e instalacion de para interruptores tres vias </t>
  </si>
  <si>
    <t>Suministro e instalacion de interruptores dobles</t>
  </si>
  <si>
    <t>Plafond Acustico PVC</t>
  </si>
  <si>
    <t xml:space="preserve">Remocion de impermeabilizante </t>
  </si>
  <si>
    <t>Plafond PVC</t>
  </si>
  <si>
    <t xml:space="preserve">Remocion y bote de impermeabilizante </t>
  </si>
  <si>
    <r>
      <rPr>
        <b/>
        <sz val="10"/>
        <color theme="1"/>
        <rFont val="Calibri"/>
        <family val="2"/>
        <scheme val="minor"/>
      </rPr>
      <t>Acondicionamiento de inodoros</t>
    </r>
    <r>
      <rPr>
        <sz val="10"/>
        <color theme="1"/>
        <rFont val="Calibri"/>
        <family val="2"/>
        <scheme val="minor"/>
      </rPr>
      <t>,  incluye: manguera flexible cromada, llave angular, cubrefaltas, accesorios de tanque, tornillos de tanque, Tapa de inodoros, desmonte y montura de inodoros, junta de cera, sellado con silicón transparente antihongo, limpieza general y Mano de Obra</t>
    </r>
  </si>
  <si>
    <t xml:space="preserve">Retoques de Pintura de dibujos animados en paredes </t>
  </si>
  <si>
    <t>Inversor</t>
  </si>
  <si>
    <t>Baterias</t>
  </si>
  <si>
    <t>u</t>
  </si>
  <si>
    <t>Base de baterias</t>
  </si>
  <si>
    <t>Cables para baterias</t>
  </si>
  <si>
    <t>pa</t>
  </si>
  <si>
    <t>Colocar base y baterias</t>
  </si>
  <si>
    <t>VERJA EN COMEDOR</t>
  </si>
  <si>
    <t>Verja en malla ciclonica de 6"</t>
  </si>
  <si>
    <t>Puerta de malla ciclonica</t>
  </si>
  <si>
    <t>Pintura Prymer en elementos muros</t>
  </si>
  <si>
    <t>Pintura acrilica en bloques de 6"(2 manos)</t>
  </si>
  <si>
    <t>Techos de aluzinc Comedor</t>
  </si>
  <si>
    <t>Jardineria</t>
  </si>
  <si>
    <t>Panete</t>
  </si>
  <si>
    <t>Fascia</t>
  </si>
  <si>
    <t>Reparacion sanitaria</t>
  </si>
  <si>
    <t>Reparacion electrica</t>
  </si>
  <si>
    <t>Suministro e instalacion de abanicos Industrial de pared, similar a KDK, Diametro de aspa 22, color negro o segun especificacion arquitectonica.</t>
  </si>
  <si>
    <t>Inversor (reparacion)</t>
  </si>
  <si>
    <t>Sondeo de tuberias de desague en comedor</t>
  </si>
  <si>
    <t>Pintura de Estructura Metálica Completa comedor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</si>
</sst>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5" formatCode="#,##0\ &quot;€&quot;;\-#,##0\ &quot;€&quot;"/>
    <numFmt numFmtId="43" formatCode="_-* #,##0.00\ _€_-;\-* #,##0.00\ _€_-;_-* &quot;-&quot;??\ _€_-;_-@_-"/>
    <numFmt numFmtId="164" formatCode="_(&quot;RD$&quot;* #,##0.00_);_(&quot;RD$&quot;* \(#,##0.00\);_(&quot;RD$&quot;* &quot;-&quot;??_);_(@_)"/>
    <numFmt numFmtId="165" formatCode="_(* #,##0.00_);_(* \(#,##0.00\);_(* &quot;-&quot;??_);_(@_)"/>
    <numFmt numFmtId="166" formatCode="_-* #,##0.00_-;\-* #,##0.00_-;_-* &quot;-&quot;??_-;_-@_-"/>
    <numFmt numFmtId="167" formatCode="0.0000"/>
    <numFmt numFmtId="168" formatCode="_-* #,##0.00\ _P_t_s_-;\-* #,##0.00\ _P_t_s_-;_-* &quot;-&quot;??\ _P_t_s_-;_-@_-"/>
    <numFmt numFmtId="169" formatCode="0.00000"/>
    <numFmt numFmtId="170" formatCode="&quot;$&quot;#,##0;[Red]\-&quot;$&quot;#,##0"/>
    <numFmt numFmtId="171" formatCode="_-&quot;RD$&quot;* #,##0.00_-;\-&quot;RD$&quot;* #,##0.00_-;_-&quot;RD$&quot;* &quot;-&quot;??_-;_-@_-"/>
    <numFmt numFmtId="172" formatCode="_(&quot;$&quot;* #,##0.00_);_(&quot;$&quot;* \(#,##0.00\);_(&quot;$&quot;* &quot;-&quot;??_);_(@_)"/>
    <numFmt numFmtId="173" formatCode="_([$€]* #,##0.00_);_([$€]* \(#,##0.00\);_([$€]* &quot;-&quot;??_);_(@_)"/>
    <numFmt numFmtId="174" formatCode="_-* #,##0.0000_-;\-* #,##0.0000_-;_-* &quot;-&quot;??_-;_-@_-"/>
    <numFmt numFmtId="175" formatCode="_-* #,##0_-;\-* #,##0_-;_-* &quot;-&quot;_-;_-@_-"/>
    <numFmt numFmtId="176" formatCode="0.00_)"/>
    <numFmt numFmtId="177" formatCode="0_)"/>
    <numFmt numFmtId="178" formatCode="_(* #,##0\ &quot;pta&quot;_);_(* \(#,##0\ &quot;pta&quot;\);_(* &quot;-&quot;??\ &quot;pta&quot;_);_(@_)"/>
    <numFmt numFmtId="179" formatCode="_-&quot;$&quot;* #,##0.00_-;\-&quot;$&quot;* #,##0.00_-;_-&quot;$&quot;* &quot;-&quot;??_-;_-@_-"/>
    <numFmt numFmtId="180" formatCode="_-* #,##0.00\ _$_-;\-* #,##0.00\ _$_-;_-* &quot;-&quot;??\ _$_-;_-@_-"/>
  </numFmts>
  <fonts count="5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rgb="FF002060"/>
      <name val="Calibri"/>
      <family val="2"/>
      <scheme val="minor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"/>
      <family val="2"/>
    </font>
    <font>
      <sz val="10"/>
      <name val="MS Sans Serif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i/>
      <sz val="16"/>
      <name val="Helv"/>
    </font>
    <font>
      <sz val="12"/>
      <name val="Arial"/>
      <family val="2"/>
    </font>
    <font>
      <sz val="8"/>
      <name val="Helv"/>
    </font>
    <font>
      <sz val="10"/>
      <color indexed="8"/>
      <name val="MS Sans Serif"/>
      <family val="2"/>
    </font>
    <font>
      <sz val="11"/>
      <color rgb="FF000000"/>
      <name val="Calibri"/>
      <family val="2"/>
    </font>
    <font>
      <sz val="12"/>
      <name val="Arial MT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8"/>
      <color indexed="62"/>
      <name val="Cambria"/>
      <family val="2"/>
    </font>
    <font>
      <b/>
      <sz val="10"/>
      <color rgb="FF00206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ourier"/>
      <family val="3"/>
    </font>
    <font>
      <b/>
      <u/>
      <sz val="11"/>
      <color rgb="FF002060"/>
      <name val="Times New Roman"/>
      <family val="1"/>
    </font>
    <font>
      <b/>
      <sz val="9"/>
      <color theme="1"/>
      <name val="Times New Roman"/>
      <family val="1"/>
    </font>
    <font>
      <sz val="10"/>
      <color indexed="8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u/>
      <sz val="10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u/>
      <sz val="9"/>
      <color rgb="FF002060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rgb="FF000000"/>
      <name val="Calibri"/>
      <family val="2"/>
    </font>
    <font>
      <sz val="9"/>
      <color rgb="FF000000"/>
      <name val="Calibri"/>
      <family val="2"/>
    </font>
    <font>
      <b/>
      <sz val="9"/>
      <color rgb="FF00206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38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21" borderId="0" applyNumberFormat="0" applyBorder="0" applyAlignment="0" applyProtection="0"/>
    <xf numFmtId="0" fontId="19" fillId="5" borderId="0" applyNumberFormat="0" applyBorder="0" applyAlignment="0" applyProtection="0"/>
    <xf numFmtId="0" fontId="20" fillId="22" borderId="8" applyNumberFormat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8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8" fillId="30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8" fillId="29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8" fillId="29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8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8" fillId="33" borderId="0" applyNumberFormat="0" applyBorder="0" applyAlignment="0" applyProtection="0"/>
    <xf numFmtId="173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10" applyNumberFormat="0" applyFill="0" applyAlignment="0" applyProtection="0"/>
    <xf numFmtId="0" fontId="27" fillId="0" borderId="11" applyNumberFormat="0" applyFill="0" applyAlignment="0" applyProtection="0"/>
    <xf numFmtId="165" fontId="21" fillId="0" borderId="0" applyFont="0" applyFill="0" applyBorder="0" applyAlignment="0" applyProtection="0"/>
    <xf numFmtId="165" fontId="17" fillId="0" borderId="0" applyFont="0" applyFill="0" applyBorder="0" applyAlignment="0" applyProtection="0"/>
    <xf numFmtId="169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40" fontId="22" fillId="0" borderId="0" applyFont="0" applyFill="0" applyBorder="0" applyAlignment="0" applyProtection="0"/>
    <xf numFmtId="174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1" fillId="0" borderId="0" applyFont="0" applyFill="0" applyBorder="0" applyAlignment="0" applyProtection="0"/>
    <xf numFmtId="175" fontId="17" fillId="0" borderId="0" applyFont="0" applyFill="0" applyBorder="0" applyAlignment="0" applyProtection="0"/>
    <xf numFmtId="165" fontId="12" fillId="0" borderId="0" applyFont="0" applyFill="0" applyBorder="0" applyAlignment="0" applyProtection="0"/>
    <xf numFmtId="175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76" fontId="28" fillId="0" borderId="0"/>
    <xf numFmtId="0" fontId="21" fillId="0" borderId="0"/>
    <xf numFmtId="0" fontId="22" fillId="0" borderId="0"/>
    <xf numFmtId="0" fontId="22" fillId="0" borderId="0"/>
    <xf numFmtId="176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" fontId="30" fillId="0" borderId="0" applyFill="0">
      <alignment horizontal="center"/>
    </xf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7" fillId="0" borderId="0"/>
    <xf numFmtId="0" fontId="17" fillId="0" borderId="0"/>
    <xf numFmtId="0" fontId="22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12" fillId="0" borderId="0"/>
    <xf numFmtId="0" fontId="21" fillId="0" borderId="0"/>
    <xf numFmtId="0" fontId="21" fillId="0" borderId="0"/>
    <xf numFmtId="0" fontId="21" fillId="0" borderId="0"/>
    <xf numFmtId="177" fontId="33" fillId="0" borderId="0"/>
    <xf numFmtId="177" fontId="33" fillId="0" borderId="0"/>
    <xf numFmtId="0" fontId="11" fillId="0" borderId="0"/>
    <xf numFmtId="0" fontId="21" fillId="0" borderId="0"/>
    <xf numFmtId="0" fontId="1" fillId="0" borderId="0"/>
    <xf numFmtId="0" fontId="12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7" fillId="0" borderId="0"/>
    <xf numFmtId="0" fontId="34" fillId="22" borderId="12" applyNumberFormat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178" fontId="21" fillId="0" borderId="0" applyFont="0" applyFill="0" applyBorder="0" applyAlignment="0" applyProtection="0"/>
    <xf numFmtId="166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5" fontId="29" fillId="0" borderId="0"/>
    <xf numFmtId="172" fontId="1" fillId="0" borderId="0" applyFont="0" applyFill="0" applyBorder="0" applyAlignment="0" applyProtection="0"/>
    <xf numFmtId="180" fontId="2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40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106">
    <xf numFmtId="0" fontId="0" fillId="0" borderId="0" xfId="0"/>
    <xf numFmtId="0" fontId="7" fillId="2" borderId="0" xfId="0" applyFont="1" applyFill="1" applyAlignment="1" applyProtection="1">
      <alignment horizontal="center" vertical="center"/>
    </xf>
    <xf numFmtId="0" fontId="8" fillId="0" borderId="0" xfId="0" applyFont="1" applyAlignment="1">
      <alignment vertical="center"/>
    </xf>
    <xf numFmtId="0" fontId="8" fillId="2" borderId="0" xfId="0" applyFont="1" applyFill="1" applyAlignment="1" applyProtection="1">
      <alignment vertical="center"/>
      <protection locked="0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horizontal="right" vertical="center" indent="1"/>
    </xf>
    <xf numFmtId="0" fontId="8" fillId="0" borderId="0" xfId="0" applyFont="1" applyBorder="1" applyAlignment="1">
      <alignment vertical="center"/>
    </xf>
    <xf numFmtId="4" fontId="8" fillId="0" borderId="0" xfId="0" applyNumberFormat="1" applyFont="1" applyBorder="1" applyAlignment="1">
      <alignment horizontal="right" vertical="center" indent="1"/>
    </xf>
    <xf numFmtId="0" fontId="11" fillId="0" borderId="0" xfId="0" applyFont="1" applyAlignment="1">
      <alignment vertical="center"/>
    </xf>
    <xf numFmtId="4" fontId="8" fillId="0" borderId="0" xfId="0" applyNumberFormat="1" applyFont="1" applyBorder="1" applyAlignment="1">
      <alignment vertical="center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vertical="center"/>
      <protection locked="0"/>
    </xf>
    <xf numFmtId="0" fontId="8" fillId="0" borderId="0" xfId="0" applyFont="1"/>
    <xf numFmtId="4" fontId="8" fillId="0" borderId="0" xfId="0" applyNumberFormat="1" applyFont="1"/>
    <xf numFmtId="4" fontId="8" fillId="0" borderId="0" xfId="0" applyNumberFormat="1" applyFont="1" applyAlignment="1"/>
    <xf numFmtId="4" fontId="8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4" fontId="3" fillId="0" borderId="0" xfId="0" applyNumberFormat="1" applyFont="1" applyBorder="1" applyAlignment="1">
      <alignment horizontal="right" vertical="center" indent="1"/>
    </xf>
    <xf numFmtId="4" fontId="39" fillId="0" borderId="0" xfId="0" applyNumberFormat="1" applyFont="1" applyBorder="1" applyAlignment="1">
      <alignment horizontal="right" vertical="center" indent="1"/>
    </xf>
    <xf numFmtId="4" fontId="3" fillId="2" borderId="0" xfId="0" applyNumberFormat="1" applyFont="1" applyFill="1" applyBorder="1" applyAlignment="1" applyProtection="1">
      <alignment horizontal="right" vertical="center" indent="1"/>
    </xf>
    <xf numFmtId="4" fontId="3" fillId="2" borderId="0" xfId="0" applyNumberFormat="1" applyFont="1" applyFill="1" applyBorder="1" applyAlignment="1" applyProtection="1">
      <alignment vertical="center"/>
    </xf>
    <xf numFmtId="10" fontId="3" fillId="2" borderId="0" xfId="3" applyNumberFormat="1" applyFont="1" applyFill="1" applyBorder="1" applyAlignment="1" applyProtection="1">
      <alignment horizontal="right" vertical="center" indent="1"/>
    </xf>
    <xf numFmtId="4" fontId="3" fillId="2" borderId="0" xfId="3" applyNumberFormat="1" applyFont="1" applyFill="1" applyBorder="1" applyAlignment="1" applyProtection="1">
      <alignment vertical="center"/>
    </xf>
    <xf numFmtId="4" fontId="3" fillId="2" borderId="0" xfId="0" applyNumberFormat="1" applyFont="1" applyFill="1" applyBorder="1" applyAlignment="1" applyProtection="1">
      <alignment horizontal="right" vertical="center" indent="1"/>
      <protection locked="0"/>
    </xf>
    <xf numFmtId="4" fontId="3" fillId="2" borderId="0" xfId="0" applyNumberFormat="1" applyFont="1" applyFill="1" applyBorder="1" applyAlignment="1" applyProtection="1">
      <alignment vertical="center"/>
      <protection locked="0"/>
    </xf>
    <xf numFmtId="4" fontId="3" fillId="2" borderId="0" xfId="0" applyNumberFormat="1" applyFont="1" applyFill="1" applyAlignment="1" applyProtection="1">
      <alignment horizontal="right" vertical="center" indent="1"/>
      <protection locked="0"/>
    </xf>
    <xf numFmtId="4" fontId="3" fillId="2" borderId="0" xfId="0" applyNumberFormat="1" applyFont="1" applyFill="1" applyAlignment="1" applyProtection="1">
      <alignment vertical="center"/>
      <protection locked="0"/>
    </xf>
    <xf numFmtId="165" fontId="3" fillId="0" borderId="0" xfId="1" applyFont="1" applyBorder="1" applyAlignment="1">
      <alignment vertical="center"/>
    </xf>
    <xf numFmtId="165" fontId="3" fillId="0" borderId="0" xfId="1" applyFont="1" applyBorder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0" fontId="14" fillId="2" borderId="0" xfId="0" applyFont="1" applyFill="1" applyAlignment="1" applyProtection="1">
      <alignment vertical="center"/>
    </xf>
    <xf numFmtId="0" fontId="43" fillId="0" borderId="0" xfId="0" applyFont="1" applyAlignment="1">
      <alignment vertical="center"/>
    </xf>
    <xf numFmtId="0" fontId="37" fillId="3" borderId="13" xfId="0" applyFont="1" applyFill="1" applyBorder="1" applyAlignment="1" applyProtection="1">
      <alignment horizontal="center" vertical="center"/>
    </xf>
    <xf numFmtId="0" fontId="37" fillId="3" borderId="14" xfId="0" applyFont="1" applyFill="1" applyBorder="1" applyAlignment="1" applyProtection="1">
      <alignment horizontal="center" vertical="center"/>
    </xf>
    <xf numFmtId="165" fontId="37" fillId="3" borderId="15" xfId="0" applyNumberFormat="1" applyFont="1" applyFill="1" applyBorder="1" applyAlignment="1" applyProtection="1">
      <alignment horizontal="center" vertical="center"/>
    </xf>
    <xf numFmtId="165" fontId="37" fillId="3" borderId="14" xfId="0" applyNumberFormat="1" applyFont="1" applyFill="1" applyBorder="1" applyAlignment="1" applyProtection="1">
      <alignment horizontal="center" vertical="center"/>
    </xf>
    <xf numFmtId="165" fontId="37" fillId="3" borderId="16" xfId="1" applyNumberFormat="1" applyFont="1" applyFill="1" applyBorder="1" applyAlignment="1" applyProtection="1">
      <alignment horizontal="center" vertical="center"/>
    </xf>
    <xf numFmtId="0" fontId="44" fillId="0" borderId="0" xfId="221" applyFont="1" applyAlignment="1">
      <alignment vertical="center"/>
    </xf>
    <xf numFmtId="4" fontId="44" fillId="0" borderId="0" xfId="221" applyNumberFormat="1" applyFont="1" applyAlignment="1">
      <alignment horizontal="center" vertical="center"/>
    </xf>
    <xf numFmtId="165" fontId="44" fillId="0" borderId="0" xfId="221" applyNumberFormat="1" applyFont="1" applyAlignment="1">
      <alignment horizontal="right" vertical="center"/>
    </xf>
    <xf numFmtId="0" fontId="37" fillId="3" borderId="1" xfId="0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8" fillId="0" borderId="0" xfId="0" applyFont="1" applyBorder="1" applyAlignment="1">
      <alignment vertical="center" wrapText="1"/>
    </xf>
    <xf numFmtId="0" fontId="39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 applyProtection="1">
      <alignment vertical="center" wrapText="1"/>
    </xf>
    <xf numFmtId="164" fontId="6" fillId="3" borderId="5" xfId="2" applyFont="1" applyFill="1" applyBorder="1" applyAlignment="1" applyProtection="1">
      <alignment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7" fillId="3" borderId="1" xfId="0" applyFont="1" applyFill="1" applyBorder="1" applyAlignment="1" applyProtection="1">
      <alignment vertical="center" wrapText="1"/>
    </xf>
    <xf numFmtId="164" fontId="37" fillId="3" borderId="5" xfId="2" applyFont="1" applyFill="1" applyBorder="1" applyAlignment="1" applyProtection="1">
      <alignment vertical="center" wrapText="1"/>
    </xf>
    <xf numFmtId="0" fontId="3" fillId="2" borderId="0" xfId="0" applyFont="1" applyFill="1" applyBorder="1" applyAlignment="1" applyProtection="1">
      <alignment vertical="center" wrapText="1"/>
      <protection locked="0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vertical="center" wrapText="1"/>
    </xf>
    <xf numFmtId="0" fontId="45" fillId="0" borderId="17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39" fillId="0" borderId="0" xfId="0" applyFont="1" applyFill="1" applyBorder="1" applyAlignment="1">
      <alignment vertical="center" wrapText="1"/>
    </xf>
    <xf numFmtId="0" fontId="46" fillId="0" borderId="0" xfId="0" applyFont="1" applyFill="1" applyBorder="1" applyAlignment="1">
      <alignment vertical="center" wrapText="1"/>
    </xf>
    <xf numFmtId="0" fontId="37" fillId="0" borderId="7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8" fillId="0" borderId="0" xfId="0" applyFont="1" applyFill="1" applyBorder="1" applyAlignment="1">
      <alignment vertical="center" wrapText="1"/>
    </xf>
    <xf numFmtId="164" fontId="37" fillId="3" borderId="18" xfId="2" applyFont="1" applyFill="1" applyBorder="1" applyAlignment="1">
      <alignment vertical="center" wrapText="1"/>
    </xf>
    <xf numFmtId="0" fontId="45" fillId="0" borderId="7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47" fillId="0" borderId="7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49" fillId="0" borderId="0" xfId="0" applyFont="1" applyFill="1" applyBorder="1" applyAlignment="1">
      <alignment vertical="center" wrapText="1"/>
    </xf>
    <xf numFmtId="4" fontId="3" fillId="0" borderId="0" xfId="0" applyNumberFormat="1" applyFont="1" applyBorder="1" applyAlignment="1">
      <alignment vertical="center"/>
    </xf>
    <xf numFmtId="0" fontId="50" fillId="0" borderId="0" xfId="0" applyFont="1" applyAlignment="1">
      <alignment vertical="center"/>
    </xf>
    <xf numFmtId="0" fontId="51" fillId="0" borderId="0" xfId="0" applyFont="1" applyAlignment="1">
      <alignment horizontal="center" vertical="center"/>
    </xf>
    <xf numFmtId="2" fontId="51" fillId="0" borderId="0" xfId="0" applyNumberFormat="1" applyFont="1" applyAlignment="1">
      <alignment vertical="center"/>
    </xf>
    <xf numFmtId="0" fontId="44" fillId="0" borderId="0" xfId="221" applyFont="1" applyAlignment="1">
      <alignment horizontal="center" vertical="center"/>
    </xf>
    <xf numFmtId="0" fontId="52" fillId="0" borderId="0" xfId="0" applyFont="1" applyFill="1" applyBorder="1" applyAlignment="1">
      <alignment vertical="center"/>
    </xf>
    <xf numFmtId="0" fontId="53" fillId="0" borderId="0" xfId="0" applyFont="1" applyFill="1" applyBorder="1" applyAlignment="1">
      <alignment horizontal="center" vertical="center" wrapText="1"/>
    </xf>
    <xf numFmtId="165" fontId="53" fillId="0" borderId="0" xfId="0" applyNumberFormat="1" applyFont="1" applyFill="1" applyBorder="1" applyAlignment="1">
      <alignment horizontal="right" vertical="center"/>
    </xf>
    <xf numFmtId="0" fontId="53" fillId="0" borderId="0" xfId="0" applyFont="1" applyFill="1" applyBorder="1" applyAlignment="1">
      <alignment vertical="center"/>
    </xf>
    <xf numFmtId="165" fontId="53" fillId="0" borderId="0" xfId="1" applyFont="1" applyFill="1" applyBorder="1" applyAlignment="1">
      <alignment horizontal="center" vertical="center"/>
    </xf>
    <xf numFmtId="165" fontId="53" fillId="0" borderId="0" xfId="0" applyNumberFormat="1" applyFont="1" applyFill="1" applyBorder="1" applyAlignment="1">
      <alignment horizontal="center" vertical="center"/>
    </xf>
    <xf numFmtId="0" fontId="53" fillId="0" borderId="0" xfId="0" applyFont="1" applyFill="1" applyBorder="1" applyAlignment="1">
      <alignment vertical="center" wrapText="1"/>
    </xf>
    <xf numFmtId="0" fontId="53" fillId="0" borderId="0" xfId="0" applyFont="1"/>
    <xf numFmtId="165" fontId="53" fillId="0" borderId="0" xfId="1" applyFont="1" applyFill="1" applyAlignment="1">
      <alignment horizontal="center" vertical="center"/>
    </xf>
    <xf numFmtId="165" fontId="54" fillId="0" borderId="0" xfId="1" applyFont="1" applyFill="1" applyAlignment="1">
      <alignment horizontal="center" vertical="center"/>
    </xf>
    <xf numFmtId="0" fontId="55" fillId="0" borderId="0" xfId="0" applyFont="1"/>
    <xf numFmtId="0" fontId="53" fillId="0" borderId="0" xfId="0" applyFont="1" applyBorder="1" applyAlignment="1">
      <alignment horizontal="center" vertical="center" wrapText="1"/>
    </xf>
    <xf numFmtId="4" fontId="53" fillId="0" borderId="0" xfId="0" applyNumberFormat="1" applyFont="1" applyBorder="1" applyAlignment="1">
      <alignment horizontal="center" vertical="center"/>
    </xf>
    <xf numFmtId="0" fontId="53" fillId="0" borderId="0" xfId="0" applyFont="1" applyAlignment="1">
      <alignment horizontal="center"/>
    </xf>
    <xf numFmtId="4" fontId="53" fillId="0" borderId="0" xfId="0" applyNumberFormat="1" applyFont="1" applyAlignment="1">
      <alignment horizontal="center"/>
    </xf>
    <xf numFmtId="0" fontId="54" fillId="0" borderId="0" xfId="0" applyFont="1" applyFill="1" applyAlignment="1">
      <alignment vertical="center"/>
    </xf>
    <xf numFmtId="0" fontId="53" fillId="0" borderId="0" xfId="155" applyFont="1" applyFill="1" applyBorder="1" applyAlignment="1">
      <alignment vertical="center" wrapText="1"/>
    </xf>
    <xf numFmtId="0" fontId="53" fillId="0" borderId="0" xfId="155" applyFont="1" applyBorder="1" applyAlignment="1">
      <alignment horizontal="center" vertical="center" wrapText="1"/>
    </xf>
    <xf numFmtId="4" fontId="53" fillId="0" borderId="0" xfId="155" applyNumberFormat="1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 applyProtection="1">
      <alignment horizontal="center" vertical="center"/>
      <protection locked="0"/>
    </xf>
    <xf numFmtId="4" fontId="3" fillId="2" borderId="6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left" vertical="center" wrapText="1"/>
    </xf>
    <xf numFmtId="164" fontId="6" fillId="3" borderId="3" xfId="2" applyFont="1" applyFill="1" applyBorder="1" applyAlignment="1" applyProtection="1">
      <alignment horizontal="center" vertical="center" wrapText="1"/>
    </xf>
    <xf numFmtId="164" fontId="6" fillId="3" borderId="4" xfId="2" applyFont="1" applyFill="1" applyBorder="1" applyAlignment="1" applyProtection="1">
      <alignment horizontal="center" vertical="center" wrapText="1"/>
    </xf>
    <xf numFmtId="164" fontId="37" fillId="3" borderId="3" xfId="2" applyFont="1" applyFill="1" applyBorder="1" applyAlignment="1" applyProtection="1">
      <alignment horizontal="center" vertical="center" wrapText="1"/>
    </xf>
    <xf numFmtId="164" fontId="37" fillId="3" borderId="4" xfId="2" applyFont="1" applyFill="1" applyBorder="1" applyAlignment="1" applyProtection="1">
      <alignment horizontal="center" vertical="center" wrapText="1"/>
    </xf>
    <xf numFmtId="0" fontId="7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 vertical="center"/>
    </xf>
    <xf numFmtId="0" fontId="13" fillId="2" borderId="0" xfId="0" applyFont="1" applyFill="1" applyAlignment="1" applyProtection="1">
      <alignment horizontal="center" vertical="center" wrapText="1"/>
    </xf>
    <xf numFmtId="0" fontId="42" fillId="2" borderId="0" xfId="0" applyFont="1" applyFill="1" applyBorder="1" applyAlignment="1" applyProtection="1">
      <alignment horizontal="center" vertical="center"/>
    </xf>
    <xf numFmtId="4" fontId="3" fillId="2" borderId="0" xfId="0" applyNumberFormat="1" applyFont="1" applyFill="1" applyBorder="1" applyAlignment="1" applyProtection="1">
      <alignment horizontal="center" vertical="center"/>
      <protection locked="0"/>
    </xf>
  </cellXfs>
  <cellStyles count="238">
    <cellStyle name="20% - Accent1" xfId="7"/>
    <cellStyle name="20% - Accent1 2" xfId="8"/>
    <cellStyle name="20% - Accent2" xfId="9"/>
    <cellStyle name="20% - Accent2 2" xfId="10"/>
    <cellStyle name="20% - Accent3" xfId="11"/>
    <cellStyle name="20% - Accent3 2" xfId="12"/>
    <cellStyle name="20% - Accent4" xfId="13"/>
    <cellStyle name="20% - Accent4 2" xfId="14"/>
    <cellStyle name="20% - Accent5" xfId="15"/>
    <cellStyle name="20% - Accent5 2" xfId="16"/>
    <cellStyle name="20% - Accent6" xfId="17"/>
    <cellStyle name="20% - Accent6 2" xfId="18"/>
    <cellStyle name="40% - Accent1" xfId="19"/>
    <cellStyle name="40% - Accent1 2" xfId="20"/>
    <cellStyle name="40% - Accent2" xfId="21"/>
    <cellStyle name="40% - Accent2 2" xfId="22"/>
    <cellStyle name="40% - Accent3" xfId="23"/>
    <cellStyle name="40% - Accent3 2" xfId="24"/>
    <cellStyle name="40% - Accent4" xfId="25"/>
    <cellStyle name="40% - Accent4 2" xfId="26"/>
    <cellStyle name="40% - Accent5" xfId="27"/>
    <cellStyle name="40% - Accent5 2" xfId="28"/>
    <cellStyle name="40% - Accent6" xfId="29"/>
    <cellStyle name="40% - Accent6 2" xfId="30"/>
    <cellStyle name="60% - Accent1" xfId="31"/>
    <cellStyle name="60% - Accent2" xfId="32"/>
    <cellStyle name="60% - Accent3" xfId="33"/>
    <cellStyle name="60% - Accent4" xfId="34"/>
    <cellStyle name="60% - Accent5" xfId="35"/>
    <cellStyle name="60% - Accent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omma" xfId="1" builtinId="3"/>
    <cellStyle name="Comma 10" xfId="45"/>
    <cellStyle name="Comma 10 2" xfId="46"/>
    <cellStyle name="Comma 11" xfId="47"/>
    <cellStyle name="Comma 12" xfId="48"/>
    <cellStyle name="Comma 12 2" xfId="49"/>
    <cellStyle name="Comma 2" xfId="4"/>
    <cellStyle name="Comma 2 2" xfId="50"/>
    <cellStyle name="Comma 2 3" xfId="51"/>
    <cellStyle name="Comma 3" xfId="5"/>
    <cellStyle name="Comma 3 2" xfId="52"/>
    <cellStyle name="Comma 4" xfId="53"/>
    <cellStyle name="Comma 5" xfId="54"/>
    <cellStyle name="Comma 6" xfId="55"/>
    <cellStyle name="Comma 7" xfId="56"/>
    <cellStyle name="Comma 7 2" xfId="57"/>
    <cellStyle name="Comma 8" xfId="58"/>
    <cellStyle name="Comma 8 2" xfId="59"/>
    <cellStyle name="Comma 9" xfId="60"/>
    <cellStyle name="Currency" xfId="2" builtinId="4"/>
    <cellStyle name="Currency [0] 2" xfId="61"/>
    <cellStyle name="Currency 2" xfId="62"/>
    <cellStyle name="Currency 3" xfId="63"/>
    <cellStyle name="Currency 4" xfId="64"/>
    <cellStyle name="Currency 6" xfId="65"/>
    <cellStyle name="Énfasis 1" xfId="66"/>
    <cellStyle name="Énfasis 2" xfId="67"/>
    <cellStyle name="Énfasis 3" xfId="68"/>
    <cellStyle name="Énfasis1 - 20%" xfId="69"/>
    <cellStyle name="Énfasis1 - 20% 2" xfId="70"/>
    <cellStyle name="Énfasis1 - 40%" xfId="71"/>
    <cellStyle name="Énfasis1 - 40% 2" xfId="72"/>
    <cellStyle name="Énfasis1 - 60%" xfId="73"/>
    <cellStyle name="Énfasis2 - 20%" xfId="74"/>
    <cellStyle name="Énfasis2 - 20% 2" xfId="75"/>
    <cellStyle name="Énfasis2 - 40%" xfId="76"/>
    <cellStyle name="Énfasis2 - 40% 2" xfId="77"/>
    <cellStyle name="Énfasis2 - 60%" xfId="78"/>
    <cellStyle name="Énfasis3 - 20%" xfId="79"/>
    <cellStyle name="Énfasis3 - 20% 2" xfId="80"/>
    <cellStyle name="Énfasis3 - 40%" xfId="81"/>
    <cellStyle name="Énfasis3 - 40% 2" xfId="82"/>
    <cellStyle name="Énfasis3 - 60%" xfId="83"/>
    <cellStyle name="Énfasis4 - 20%" xfId="84"/>
    <cellStyle name="Énfasis4 - 20% 2" xfId="85"/>
    <cellStyle name="Énfasis4 - 40%" xfId="86"/>
    <cellStyle name="Énfasis4 - 40% 2" xfId="87"/>
    <cellStyle name="Énfasis4 - 60%" xfId="88"/>
    <cellStyle name="Énfasis5 - 20%" xfId="89"/>
    <cellStyle name="Énfasis5 - 20% 2" xfId="90"/>
    <cellStyle name="Énfasis5 - 40%" xfId="91"/>
    <cellStyle name="Énfasis5 - 40% 2" xfId="92"/>
    <cellStyle name="Énfasis5 - 60%" xfId="93"/>
    <cellStyle name="Énfasis6 - 20%" xfId="94"/>
    <cellStyle name="Énfasis6 - 20% 2" xfId="95"/>
    <cellStyle name="Énfasis6 - 40%" xfId="96"/>
    <cellStyle name="Énfasis6 - 40% 2" xfId="97"/>
    <cellStyle name="Énfasis6 - 60%" xfId="98"/>
    <cellStyle name="Euro" xfId="99"/>
    <cellStyle name="Euro 2" xfId="100"/>
    <cellStyle name="Euro 2 2" xfId="101"/>
    <cellStyle name="Euro_Analisis Barahona" xfId="102"/>
    <cellStyle name="Explanatory Text" xfId="103"/>
    <cellStyle name="Heading 1" xfId="104"/>
    <cellStyle name="Heading 2" xfId="105"/>
    <cellStyle name="Heading 3" xfId="106"/>
    <cellStyle name="Millares 10" xfId="219"/>
    <cellStyle name="Millares 10 2" xfId="107"/>
    <cellStyle name="Millares 10 3" xfId="225"/>
    <cellStyle name="Millares 11 2" xfId="108"/>
    <cellStyle name="Millares 2" xfId="109"/>
    <cellStyle name="Millares 2 2" xfId="110"/>
    <cellStyle name="Millares 2 2 2" xfId="111"/>
    <cellStyle name="Millares 2 2 2 2" xfId="112"/>
    <cellStyle name="Millares 2 2 3" xfId="113"/>
    <cellStyle name="Millares 2 3" xfId="114"/>
    <cellStyle name="Millares 2 3 2" xfId="115"/>
    <cellStyle name="Millares 2 4" xfId="116"/>
    <cellStyle name="Millares 2 4 2" xfId="117"/>
    <cellStyle name="Millares 2 5" xfId="118"/>
    <cellStyle name="Millares 3" xfId="119"/>
    <cellStyle name="Millares 3 2" xfId="120"/>
    <cellStyle name="Millares 3 2 2" xfId="121"/>
    <cellStyle name="Millares 3 2 3 3" xfId="122"/>
    <cellStyle name="Millares 3 3" xfId="123"/>
    <cellStyle name="Millares 3 3 2" xfId="124"/>
    <cellStyle name="Millares 3 4" xfId="125"/>
    <cellStyle name="Millares 3 5" xfId="126"/>
    <cellStyle name="Millares 4" xfId="127"/>
    <cellStyle name="Millares 4 2" xfId="128"/>
    <cellStyle name="Millares 4 2 2" xfId="129"/>
    <cellStyle name="Millares 4 3" xfId="130"/>
    <cellStyle name="Millares 4 3 2" xfId="131"/>
    <cellStyle name="Millares 4 4" xfId="132"/>
    <cellStyle name="Millares 4 5" xfId="133"/>
    <cellStyle name="Millares 5" xfId="134"/>
    <cellStyle name="Millares 5 2" xfId="135"/>
    <cellStyle name="Millares 5 3" xfId="136"/>
    <cellStyle name="Millares 6" xfId="137"/>
    <cellStyle name="Millares 6 2" xfId="138"/>
    <cellStyle name="Millares 6 3" xfId="139"/>
    <cellStyle name="Millares 7" xfId="140"/>
    <cellStyle name="Millares 7 2" xfId="141"/>
    <cellStyle name="Millares 7 2 2" xfId="142"/>
    <cellStyle name="Millares 7 3" xfId="143"/>
    <cellStyle name="Millares 8" xfId="144"/>
    <cellStyle name="Millares 9" xfId="145"/>
    <cellStyle name="Moneda 2" xfId="146"/>
    <cellStyle name="Moneda 2 2" xfId="147"/>
    <cellStyle name="Moneda 2 2 2" xfId="148"/>
    <cellStyle name="Moneda 2 3" xfId="149"/>
    <cellStyle name="Moneda 2 4" xfId="222"/>
    <cellStyle name="Moneda 2 4 2" xfId="224"/>
    <cellStyle name="Moneda 3" xfId="150"/>
    <cellStyle name="Moneda 3 2" xfId="151"/>
    <cellStyle name="Moneda 3 3" xfId="226"/>
    <cellStyle name="Moneda 4" xfId="152"/>
    <cellStyle name="Moneda 4 2" xfId="153"/>
    <cellStyle name="Moneda 5" xfId="220"/>
    <cellStyle name="No-definido" xfId="227"/>
    <cellStyle name="Normal" xfId="0" builtinId="0"/>
    <cellStyle name="Normal - Style1" xfId="154"/>
    <cellStyle name="Normal 10" xfId="155"/>
    <cellStyle name="Normal 11" xfId="156"/>
    <cellStyle name="Normal 12" xfId="157"/>
    <cellStyle name="Normal 13" xfId="158"/>
    <cellStyle name="Normal 14" xfId="159"/>
    <cellStyle name="Normal 15" xfId="160"/>
    <cellStyle name="Normal 15 2" xfId="161"/>
    <cellStyle name="Normal 16" xfId="162"/>
    <cellStyle name="Normal 17" xfId="163"/>
    <cellStyle name="Normal 18" xfId="164"/>
    <cellStyle name="Normal 19" xfId="165"/>
    <cellStyle name="Normal 2" xfId="6"/>
    <cellStyle name="Normal 2 10" xfId="166"/>
    <cellStyle name="Normal 2 2" xfId="167"/>
    <cellStyle name="Normal 2 2 2" xfId="168"/>
    <cellStyle name="Normal 2 3" xfId="169"/>
    <cellStyle name="Normal 2 33" xfId="170"/>
    <cellStyle name="Normal 2 33 2" xfId="171"/>
    <cellStyle name="Normal 2 4" xfId="172"/>
    <cellStyle name="Normal 2 5" xfId="173"/>
    <cellStyle name="Normal 2 5 2" xfId="174"/>
    <cellStyle name="Normal 2 7" xfId="175"/>
    <cellStyle name="Normal 2_Edificio #01, Palmeras de Cabarete - Oficial" xfId="176"/>
    <cellStyle name="Normal 20" xfId="177"/>
    <cellStyle name="Normal 21" xfId="178"/>
    <cellStyle name="Normal 22" xfId="179"/>
    <cellStyle name="Normal 23" xfId="180"/>
    <cellStyle name="Normal 24" xfId="181"/>
    <cellStyle name="Normal 25" xfId="182"/>
    <cellStyle name="Normal 26" xfId="183"/>
    <cellStyle name="Normal 27" xfId="184"/>
    <cellStyle name="Normal 28" xfId="221"/>
    <cellStyle name="Normal 29" xfId="228"/>
    <cellStyle name="Normal 3" xfId="185"/>
    <cellStyle name="Normal 3 2" xfId="186"/>
    <cellStyle name="Normal 3 2 2" xfId="187"/>
    <cellStyle name="Normal 3 2 2 2" xfId="188"/>
    <cellStyle name="Normal 3 3" xfId="189"/>
    <cellStyle name="Normal 30" xfId="190"/>
    <cellStyle name="Normal 31" xfId="191"/>
    <cellStyle name="Normal 32" xfId="229"/>
    <cellStyle name="Normal 33" xfId="230"/>
    <cellStyle name="Normal 34" xfId="231"/>
    <cellStyle name="Normal 35" xfId="232"/>
    <cellStyle name="Normal 36" xfId="233"/>
    <cellStyle name="Normal 37" xfId="234"/>
    <cellStyle name="Normal 4" xfId="192"/>
    <cellStyle name="Normal 4 2" xfId="193"/>
    <cellStyle name="Normal 4 3" xfId="235"/>
    <cellStyle name="Normal 4 3 2" xfId="194"/>
    <cellStyle name="Normal 41 2" xfId="223"/>
    <cellStyle name="Normal 5" xfId="195"/>
    <cellStyle name="Normal 5 2" xfId="196"/>
    <cellStyle name="Normal 6" xfId="197"/>
    <cellStyle name="Normal 6 2" xfId="198"/>
    <cellStyle name="Normal 6 2 2" xfId="199"/>
    <cellStyle name="Normal 7" xfId="200"/>
    <cellStyle name="Normal 7 2" xfId="201"/>
    <cellStyle name="Normal 8" xfId="202"/>
    <cellStyle name="Normal 8 2" xfId="203"/>
    <cellStyle name="Normal 9" xfId="204"/>
    <cellStyle name="Normal 9 2" xfId="205"/>
    <cellStyle name="Output" xfId="206"/>
    <cellStyle name="Percent" xfId="3" builtinId="5"/>
    <cellStyle name="Percent 2" xfId="207"/>
    <cellStyle name="Percent 2 2" xfId="208"/>
    <cellStyle name="Percent 3" xfId="209"/>
    <cellStyle name="Percent 5" xfId="210"/>
    <cellStyle name="Percent 8" xfId="211"/>
    <cellStyle name="Porcentaje 2" xfId="212"/>
    <cellStyle name="Porcentaje 3" xfId="236"/>
    <cellStyle name="Porcentaje 4" xfId="237"/>
    <cellStyle name="Porcentual 2" xfId="213"/>
    <cellStyle name="Porcentual 2 2" xfId="214"/>
    <cellStyle name="Porcentual 3" xfId="215"/>
    <cellStyle name="Title" xfId="216"/>
    <cellStyle name="Título de hoja" xfId="217"/>
    <cellStyle name="Währung" xfId="2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85725</xdr:colOff>
      <xdr:row>0</xdr:row>
      <xdr:rowOff>180976</xdr:rowOff>
    </xdr:from>
    <xdr:ext cx="2171700" cy="971550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900" y="180976"/>
          <a:ext cx="2171700" cy="971550"/>
        </a:xfrm>
        <a:prstGeom prst="rect">
          <a:avLst/>
        </a:prstGeom>
      </xdr:spPr>
    </xdr:pic>
    <xdr:clientData/>
  </xdr:oneCellAnchor>
  <xdr:twoCellAnchor>
    <xdr:from>
      <xdr:col>2</xdr:col>
      <xdr:colOff>400050</xdr:colOff>
      <xdr:row>1</xdr:row>
      <xdr:rowOff>57150</xdr:rowOff>
    </xdr:from>
    <xdr:to>
      <xdr:col>5</xdr:col>
      <xdr:colOff>1057276</xdr:colOff>
      <xdr:row>4</xdr:row>
      <xdr:rowOff>133350</xdr:rowOff>
    </xdr:to>
    <xdr:pic>
      <xdr:nvPicPr>
        <xdr:cNvPr id="4" name="Imagen 1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0" y="295275"/>
          <a:ext cx="2724151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-especi\Obras%20Sector%20Salud%20(H-S)%202000\NORTE\Santiago\Cub.%20Policlinica%20en%20el%20Sector%20La%20Joya,%20palom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Eva%20L.%20JImenez%20Pagan\My%20Documents\Banco%20Central\Martin%20Fernandez%20-%20Calles\Presup.%20dise&#241;o%20original%20(30-mar-0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Cubicación"/>
      <sheetName val="Pagos"/>
      <sheetName val="Res-Financiero"/>
      <sheetName val="A"/>
      <sheetName val="Senalizacion"/>
      <sheetName val="LISTADO MATERIALES"/>
      <sheetName val="Prec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TO DGO"/>
      <sheetName val="PRES. BOCA NUEVA"/>
      <sheetName val="CONTRARO SEÑALIZACIONES"/>
      <sheetName val="Senalizacion"/>
      <sheetName val="A"/>
      <sheetName val="ANALISIS_STO_DGO"/>
      <sheetName val="PRES__BOCA_NUEVA"/>
      <sheetName val="CONTRARO_SEÑALIZACIONES"/>
      <sheetName val="LISTADO INSUMOS DEL 2000"/>
      <sheetName val="ANALISIS_STO_DGO1"/>
      <sheetName val="PRES__BOCA_NUEVA1"/>
      <sheetName val="CONTRARO_SEÑALIZACIONES1"/>
      <sheetName val="Presup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F327"/>
  <sheetViews>
    <sheetView showGridLines="0" showZeros="0" tabSelected="1" view="pageBreakPreview" topLeftCell="B15" zoomScaleNormal="100" zoomScaleSheetLayoutView="100" workbookViewId="0">
      <selection activeCell="H11" sqref="H11"/>
    </sheetView>
  </sheetViews>
  <sheetFormatPr defaultColWidth="11.42578125" defaultRowHeight="12.75"/>
  <cols>
    <col min="1" max="1" width="3.85546875" style="2" customWidth="1"/>
    <col min="2" max="2" width="54.7109375" style="4" customWidth="1"/>
    <col min="3" max="3" width="6.7109375" style="5" customWidth="1"/>
    <col min="4" max="4" width="11.28515625" style="6" customWidth="1"/>
    <col min="5" max="5" width="13" style="6" customWidth="1"/>
    <col min="6" max="6" width="16.85546875" style="6" bestFit="1" customWidth="1"/>
    <col min="7" max="16384" width="11.42578125" style="2"/>
  </cols>
  <sheetData>
    <row r="1" spans="1:6" s="17" customFormat="1" ht="18.75">
      <c r="A1" s="101"/>
      <c r="B1" s="101"/>
      <c r="C1" s="101"/>
      <c r="D1" s="101"/>
      <c r="E1" s="101"/>
      <c r="F1" s="101"/>
    </row>
    <row r="2" spans="1:6" s="17" customFormat="1" ht="18.75">
      <c r="A2" s="1"/>
      <c r="B2" s="1"/>
      <c r="C2" s="1"/>
      <c r="D2" s="1"/>
      <c r="E2" s="1"/>
      <c r="F2" s="1"/>
    </row>
    <row r="3" spans="1:6" s="17" customFormat="1" ht="18.75">
      <c r="A3" s="1"/>
      <c r="B3" s="1"/>
      <c r="C3" s="1"/>
      <c r="D3" s="1"/>
      <c r="E3" s="1"/>
      <c r="F3" s="1"/>
    </row>
    <row r="4" spans="1:6" ht="15.75">
      <c r="A4" s="102"/>
      <c r="B4" s="102"/>
      <c r="C4" s="102"/>
      <c r="D4" s="102"/>
      <c r="E4" s="102"/>
      <c r="F4" s="102"/>
    </row>
    <row r="5" spans="1:6" ht="15.75">
      <c r="A5" s="32"/>
      <c r="B5" s="32"/>
      <c r="C5" s="32"/>
      <c r="D5" s="32"/>
      <c r="E5" s="32"/>
      <c r="F5" s="32"/>
    </row>
    <row r="6" spans="1:6" ht="15.75">
      <c r="A6" s="103"/>
      <c r="B6" s="103"/>
      <c r="C6" s="103"/>
      <c r="D6" s="103"/>
      <c r="E6" s="103"/>
      <c r="F6" s="103"/>
    </row>
    <row r="7" spans="1:6" ht="14.25">
      <c r="A7" s="104" t="s">
        <v>143</v>
      </c>
      <c r="B7" s="104"/>
      <c r="C7" s="104"/>
      <c r="D7" s="104"/>
      <c r="E7" s="104"/>
      <c r="F7" s="104"/>
    </row>
    <row r="8" spans="1:6" ht="14.25">
      <c r="A8" s="11"/>
      <c r="B8" s="33" t="s">
        <v>146</v>
      </c>
      <c r="C8" s="18" t="s">
        <v>134</v>
      </c>
      <c r="D8" s="2"/>
      <c r="E8" s="2"/>
      <c r="F8" s="2"/>
    </row>
    <row r="9" spans="1:6" ht="15">
      <c r="A9" s="12"/>
      <c r="B9" s="2" t="s">
        <v>142</v>
      </c>
      <c r="C9" s="96" t="s">
        <v>148</v>
      </c>
      <c r="D9" s="96"/>
      <c r="E9" s="96"/>
      <c r="F9" s="96"/>
    </row>
    <row r="10" spans="1:6" ht="21" customHeight="1">
      <c r="A10" s="12"/>
      <c r="B10" s="18" t="s">
        <v>144</v>
      </c>
      <c r="C10" s="96"/>
      <c r="D10" s="96"/>
      <c r="E10" s="96"/>
      <c r="F10" s="96"/>
    </row>
    <row r="11" spans="1:6" ht="21" customHeight="1" thickBot="1">
      <c r="A11" s="12"/>
      <c r="B11" s="2" t="s">
        <v>145</v>
      </c>
      <c r="C11" s="31"/>
      <c r="D11" s="31"/>
      <c r="E11" s="31"/>
      <c r="F11" s="31"/>
    </row>
    <row r="12" spans="1:6" ht="21" customHeight="1" thickBot="1">
      <c r="A12" s="12"/>
      <c r="B12" s="34" t="s">
        <v>0</v>
      </c>
      <c r="C12" s="35" t="s">
        <v>1</v>
      </c>
      <c r="D12" s="36" t="s">
        <v>2</v>
      </c>
      <c r="E12" s="37" t="s">
        <v>147</v>
      </c>
      <c r="F12" s="38" t="s">
        <v>3</v>
      </c>
    </row>
    <row r="13" spans="1:6" ht="13.5" thickBot="1"/>
    <row r="14" spans="1:6" s="7" customFormat="1" ht="13.5" thickBot="1">
      <c r="B14" s="42" t="s">
        <v>4</v>
      </c>
      <c r="C14" s="43"/>
      <c r="D14" s="19"/>
      <c r="E14" s="19"/>
      <c r="F14" s="19"/>
    </row>
    <row r="15" spans="1:6" s="7" customFormat="1" ht="13.5" thickTop="1">
      <c r="B15" s="44" t="s">
        <v>149</v>
      </c>
      <c r="C15" s="43" t="s">
        <v>5</v>
      </c>
      <c r="D15" s="19">
        <v>1</v>
      </c>
      <c r="E15" s="29"/>
      <c r="F15" s="19"/>
    </row>
    <row r="16" spans="1:6" s="7" customFormat="1" ht="13.5" thickBot="1">
      <c r="B16" s="44"/>
      <c r="C16" s="43"/>
      <c r="D16" s="19"/>
      <c r="E16" s="29"/>
      <c r="F16" s="19"/>
    </row>
    <row r="17" spans="2:6" s="7" customFormat="1" ht="13.5" thickBot="1">
      <c r="B17" s="42" t="s">
        <v>6</v>
      </c>
      <c r="C17" s="43"/>
      <c r="D17" s="19"/>
      <c r="E17" s="29"/>
      <c r="F17" s="19"/>
    </row>
    <row r="18" spans="2:6" s="7" customFormat="1" ht="26.25" thickTop="1">
      <c r="B18" s="44" t="s">
        <v>7</v>
      </c>
      <c r="C18" s="43" t="s">
        <v>5</v>
      </c>
      <c r="D18" s="19">
        <v>1</v>
      </c>
      <c r="E18" s="29"/>
      <c r="F18" s="19"/>
    </row>
    <row r="19" spans="2:6" s="7" customFormat="1">
      <c r="B19" s="39" t="s">
        <v>150</v>
      </c>
      <c r="C19" s="40" t="s">
        <v>151</v>
      </c>
      <c r="D19" s="41">
        <v>17</v>
      </c>
      <c r="E19" s="29"/>
      <c r="F19" s="19"/>
    </row>
    <row r="20" spans="2:6" s="7" customFormat="1" ht="13.5" thickBot="1">
      <c r="B20" s="44"/>
      <c r="C20" s="43"/>
      <c r="D20" s="19"/>
      <c r="E20" s="29"/>
      <c r="F20" s="19"/>
    </row>
    <row r="21" spans="2:6" s="7" customFormat="1" ht="13.5" thickBot="1">
      <c r="B21" s="42" t="s">
        <v>9</v>
      </c>
      <c r="C21" s="43"/>
      <c r="D21" s="19"/>
      <c r="E21" s="29"/>
      <c r="F21" s="19"/>
    </row>
    <row r="22" spans="2:6" s="7" customFormat="1" ht="16.5" thickTop="1" thickBot="1">
      <c r="B22" s="57" t="s">
        <v>10</v>
      </c>
      <c r="C22" s="43"/>
      <c r="D22" s="19"/>
      <c r="E22" s="29"/>
      <c r="F22" s="19"/>
    </row>
    <row r="23" spans="2:6" s="7" customFormat="1" ht="13.5" thickTop="1">
      <c r="B23" s="45" t="s">
        <v>11</v>
      </c>
      <c r="C23" s="43"/>
      <c r="D23" s="19"/>
      <c r="E23" s="29"/>
      <c r="F23" s="19"/>
    </row>
    <row r="24" spans="2:6" s="7" customFormat="1">
      <c r="B24" s="44" t="s">
        <v>12</v>
      </c>
      <c r="C24" s="43" t="s">
        <v>8</v>
      </c>
      <c r="D24" s="19">
        <v>63.1</v>
      </c>
      <c r="E24" s="29"/>
      <c r="F24" s="19"/>
    </row>
    <row r="25" spans="2:6" s="7" customFormat="1">
      <c r="B25" s="44" t="s">
        <v>13</v>
      </c>
      <c r="C25" s="43" t="s">
        <v>8</v>
      </c>
      <c r="D25" s="19">
        <v>28.3</v>
      </c>
      <c r="E25" s="29"/>
      <c r="F25" s="19"/>
    </row>
    <row r="26" spans="2:6" s="7" customFormat="1">
      <c r="B26" s="44" t="s">
        <v>185</v>
      </c>
      <c r="C26" s="43" t="s">
        <v>8</v>
      </c>
      <c r="D26" s="19">
        <v>24.5</v>
      </c>
      <c r="E26" s="29"/>
      <c r="F26" s="19"/>
    </row>
    <row r="27" spans="2:6" s="7" customFormat="1">
      <c r="B27" s="44" t="s">
        <v>14</v>
      </c>
      <c r="C27" s="43" t="s">
        <v>15</v>
      </c>
      <c r="D27" s="19">
        <v>8.6</v>
      </c>
      <c r="E27" s="29"/>
      <c r="F27" s="19"/>
    </row>
    <row r="28" spans="2:6" s="7" customFormat="1">
      <c r="B28" s="44" t="s">
        <v>16</v>
      </c>
      <c r="C28" s="43" t="s">
        <v>15</v>
      </c>
      <c r="D28" s="19">
        <v>8.6</v>
      </c>
      <c r="E28" s="29"/>
      <c r="F28" s="19"/>
    </row>
    <row r="29" spans="2:6" s="7" customFormat="1">
      <c r="B29" s="45" t="s">
        <v>17</v>
      </c>
      <c r="C29" s="43"/>
      <c r="D29" s="19"/>
      <c r="E29" s="29"/>
      <c r="F29" s="19"/>
    </row>
    <row r="30" spans="2:6" s="7" customFormat="1" ht="63.75">
      <c r="B30" s="56" t="s">
        <v>154</v>
      </c>
      <c r="C30" s="43" t="s">
        <v>19</v>
      </c>
      <c r="D30" s="19">
        <v>6</v>
      </c>
      <c r="E30" s="29"/>
      <c r="F30" s="19"/>
    </row>
    <row r="31" spans="2:6" s="7" customFormat="1" ht="25.5">
      <c r="B31" s="56" t="s">
        <v>152</v>
      </c>
      <c r="C31" s="43" t="s">
        <v>19</v>
      </c>
      <c r="D31" s="19">
        <v>4</v>
      </c>
      <c r="E31" s="29"/>
      <c r="F31" s="19"/>
    </row>
    <row r="32" spans="2:6" s="7" customFormat="1" ht="63.75">
      <c r="B32" s="56" t="s">
        <v>153</v>
      </c>
      <c r="C32" s="43" t="s">
        <v>19</v>
      </c>
      <c r="D32" s="19">
        <v>2</v>
      </c>
      <c r="E32" s="29"/>
      <c r="F32" s="19"/>
    </row>
    <row r="33" spans="2:6" s="7" customFormat="1">
      <c r="B33" s="44" t="s">
        <v>20</v>
      </c>
      <c r="C33" s="43" t="s">
        <v>5</v>
      </c>
      <c r="D33" s="19">
        <v>1</v>
      </c>
      <c r="E33" s="29"/>
      <c r="F33" s="19"/>
    </row>
    <row r="34" spans="2:6" s="7" customFormat="1">
      <c r="B34" s="44" t="s">
        <v>21</v>
      </c>
      <c r="C34" s="43" t="s">
        <v>19</v>
      </c>
      <c r="D34" s="19">
        <v>2</v>
      </c>
      <c r="E34" s="29"/>
      <c r="F34" s="19"/>
    </row>
    <row r="35" spans="2:6" s="7" customFormat="1">
      <c r="B35" s="44" t="s">
        <v>22</v>
      </c>
      <c r="C35" s="43" t="s">
        <v>5</v>
      </c>
      <c r="D35" s="19">
        <v>2</v>
      </c>
      <c r="E35" s="29"/>
      <c r="F35" s="19"/>
    </row>
    <row r="36" spans="2:6" s="7" customFormat="1">
      <c r="B36" s="45" t="s">
        <v>23</v>
      </c>
      <c r="C36" s="43"/>
      <c r="D36" s="19"/>
      <c r="E36" s="29"/>
      <c r="F36" s="19"/>
    </row>
    <row r="37" spans="2:6" s="7" customFormat="1">
      <c r="B37" s="44" t="s">
        <v>24</v>
      </c>
      <c r="C37" s="43" t="s">
        <v>25</v>
      </c>
      <c r="D37" s="19">
        <f>314.29+62+36</f>
        <v>412.29</v>
      </c>
      <c r="E37" s="29"/>
      <c r="F37" s="19"/>
    </row>
    <row r="38" spans="2:6" s="7" customFormat="1">
      <c r="B38" s="45" t="s">
        <v>26</v>
      </c>
      <c r="C38" s="43"/>
      <c r="D38" s="19"/>
      <c r="E38" s="29"/>
      <c r="F38" s="19"/>
    </row>
    <row r="39" spans="2:6" s="7" customFormat="1" ht="25.5">
      <c r="B39" s="44" t="s">
        <v>27</v>
      </c>
      <c r="C39" s="43" t="s">
        <v>25</v>
      </c>
      <c r="D39" s="19">
        <v>52</v>
      </c>
      <c r="E39" s="29"/>
      <c r="F39" s="19"/>
    </row>
    <row r="40" spans="2:6" s="7" customFormat="1">
      <c r="B40" s="45" t="s">
        <v>28</v>
      </c>
      <c r="C40" s="43"/>
      <c r="D40" s="19"/>
      <c r="E40" s="29"/>
      <c r="F40" s="19"/>
    </row>
    <row r="41" spans="2:6" s="7" customFormat="1" ht="38.25">
      <c r="B41" s="44" t="s">
        <v>29</v>
      </c>
      <c r="C41" s="43" t="s">
        <v>25</v>
      </c>
      <c r="D41" s="19">
        <v>61.05</v>
      </c>
      <c r="E41" s="29"/>
      <c r="F41" s="19"/>
    </row>
    <row r="42" spans="2:6" s="7" customFormat="1">
      <c r="B42" s="45" t="s">
        <v>30</v>
      </c>
      <c r="C42" s="43"/>
      <c r="D42" s="19"/>
      <c r="E42" s="29"/>
      <c r="F42" s="19"/>
    </row>
    <row r="43" spans="2:6" s="7" customFormat="1" ht="38.25">
      <c r="B43" s="44" t="s">
        <v>31</v>
      </c>
      <c r="C43" s="43" t="s">
        <v>25</v>
      </c>
      <c r="D43" s="19">
        <v>24.299999999999997</v>
      </c>
      <c r="E43" s="29"/>
      <c r="F43" s="19"/>
    </row>
    <row r="44" spans="2:6" s="7" customFormat="1">
      <c r="B44" s="45" t="s">
        <v>32</v>
      </c>
      <c r="C44" s="43"/>
      <c r="D44" s="19"/>
      <c r="E44" s="29"/>
      <c r="F44" s="19"/>
    </row>
    <row r="45" spans="2:6" s="7" customFormat="1">
      <c r="B45" s="44" t="s">
        <v>33</v>
      </c>
      <c r="C45" s="43" t="s">
        <v>8</v>
      </c>
      <c r="D45" s="19">
        <f>276.68+457.25+125+225</f>
        <v>1083.93</v>
      </c>
      <c r="E45" s="29"/>
      <c r="F45" s="19"/>
    </row>
    <row r="46" spans="2:6" s="7" customFormat="1" ht="25.5">
      <c r="B46" s="44" t="s">
        <v>34</v>
      </c>
      <c r="C46" s="43" t="s">
        <v>25</v>
      </c>
      <c r="D46" s="19">
        <f>338.17+45+65</f>
        <v>448.17</v>
      </c>
      <c r="E46" s="29"/>
      <c r="F46" s="19"/>
    </row>
    <row r="47" spans="2:6" s="7" customFormat="1" ht="15.75" thickBot="1">
      <c r="B47" s="65" t="s">
        <v>35</v>
      </c>
      <c r="C47" s="43"/>
      <c r="D47" s="19"/>
      <c r="E47" s="29"/>
      <c r="F47" s="19"/>
    </row>
    <row r="48" spans="2:6" s="7" customFormat="1" ht="13.5" thickTop="1">
      <c r="B48" s="45" t="s">
        <v>11</v>
      </c>
      <c r="C48" s="43"/>
      <c r="D48" s="19"/>
      <c r="E48" s="29"/>
      <c r="F48" s="19"/>
    </row>
    <row r="49" spans="2:6" s="7" customFormat="1">
      <c r="B49" s="44" t="s">
        <v>12</v>
      </c>
      <c r="C49" s="43" t="s">
        <v>25</v>
      </c>
      <c r="D49" s="19">
        <v>70.97</v>
      </c>
      <c r="E49" s="29"/>
      <c r="F49" s="19"/>
    </row>
    <row r="50" spans="2:6" s="7" customFormat="1">
      <c r="B50" s="45" t="s">
        <v>37</v>
      </c>
      <c r="C50" s="43"/>
      <c r="D50" s="19"/>
      <c r="E50" s="29"/>
      <c r="F50" s="19"/>
    </row>
    <row r="51" spans="2:6" s="7" customFormat="1">
      <c r="B51" s="44" t="s">
        <v>186</v>
      </c>
      <c r="C51" s="43" t="s">
        <v>8</v>
      </c>
      <c r="D51" s="19">
        <v>396.58</v>
      </c>
      <c r="E51" s="29"/>
      <c r="F51" s="19"/>
    </row>
    <row r="52" spans="2:6" s="7" customFormat="1">
      <c r="B52" s="44" t="s">
        <v>38</v>
      </c>
      <c r="C52" s="43" t="s">
        <v>8</v>
      </c>
      <c r="D52" s="19">
        <v>396.58</v>
      </c>
      <c r="E52" s="29"/>
      <c r="F52" s="19"/>
    </row>
    <row r="53" spans="2:6" s="7" customFormat="1">
      <c r="B53" s="44" t="s">
        <v>39</v>
      </c>
      <c r="C53" s="43" t="s">
        <v>8</v>
      </c>
      <c r="D53" s="19">
        <v>396.58</v>
      </c>
      <c r="E53" s="29"/>
      <c r="F53" s="19"/>
    </row>
    <row r="54" spans="2:6" s="7" customFormat="1">
      <c r="B54" s="45" t="s">
        <v>17</v>
      </c>
      <c r="C54" s="43"/>
      <c r="D54" s="19"/>
      <c r="E54" s="29"/>
      <c r="F54" s="19"/>
    </row>
    <row r="55" spans="2:6" s="7" customFormat="1" ht="63.75">
      <c r="B55" s="56" t="s">
        <v>154</v>
      </c>
      <c r="C55" s="43" t="s">
        <v>19</v>
      </c>
      <c r="D55" s="19">
        <v>6</v>
      </c>
      <c r="E55" s="29"/>
      <c r="F55" s="19"/>
    </row>
    <row r="56" spans="2:6" s="7" customFormat="1" ht="25.5">
      <c r="B56" s="56" t="s">
        <v>152</v>
      </c>
      <c r="C56" s="43" t="s">
        <v>19</v>
      </c>
      <c r="D56" s="19">
        <v>4</v>
      </c>
      <c r="E56" s="29"/>
      <c r="F56" s="19"/>
    </row>
    <row r="57" spans="2:6" s="7" customFormat="1" ht="63.75">
      <c r="B57" s="56" t="s">
        <v>153</v>
      </c>
      <c r="C57" s="43" t="s">
        <v>19</v>
      </c>
      <c r="D57" s="19">
        <v>2</v>
      </c>
      <c r="E57" s="29"/>
      <c r="F57" s="19"/>
    </row>
    <row r="58" spans="2:6" s="7" customFormat="1">
      <c r="B58" s="44" t="s">
        <v>20</v>
      </c>
      <c r="C58" s="43" t="s">
        <v>5</v>
      </c>
      <c r="D58" s="19">
        <v>1</v>
      </c>
      <c r="E58" s="29"/>
      <c r="F58" s="19"/>
    </row>
    <row r="59" spans="2:6" s="7" customFormat="1">
      <c r="B59" s="44" t="s">
        <v>21</v>
      </c>
      <c r="C59" s="43" t="s">
        <v>19</v>
      </c>
      <c r="D59" s="19">
        <v>2</v>
      </c>
      <c r="E59" s="29"/>
      <c r="F59" s="19"/>
    </row>
    <row r="60" spans="2:6" s="7" customFormat="1">
      <c r="B60" s="44" t="s">
        <v>22</v>
      </c>
      <c r="C60" s="43" t="s">
        <v>5</v>
      </c>
      <c r="D60" s="19">
        <v>2</v>
      </c>
      <c r="E60" s="29"/>
      <c r="F60" s="19"/>
    </row>
    <row r="61" spans="2:6" s="7" customFormat="1">
      <c r="B61" s="45" t="s">
        <v>23</v>
      </c>
      <c r="C61" s="43"/>
      <c r="D61" s="19"/>
      <c r="E61" s="29"/>
      <c r="F61" s="19"/>
    </row>
    <row r="62" spans="2:6" s="7" customFormat="1">
      <c r="B62" s="44" t="s">
        <v>40</v>
      </c>
      <c r="C62" s="43" t="s">
        <v>8</v>
      </c>
      <c r="D62" s="19">
        <f>202.24+67+6+66+30</f>
        <v>371.24</v>
      </c>
      <c r="E62" s="29"/>
      <c r="F62" s="19"/>
    </row>
    <row r="63" spans="2:6" s="7" customFormat="1">
      <c r="B63" s="45" t="s">
        <v>41</v>
      </c>
      <c r="C63" s="43"/>
      <c r="D63" s="19"/>
      <c r="E63" s="29"/>
      <c r="F63" s="19"/>
    </row>
    <row r="64" spans="2:6" s="7" customFormat="1">
      <c r="B64" s="44" t="s">
        <v>42</v>
      </c>
      <c r="C64" s="43" t="s">
        <v>15</v>
      </c>
      <c r="D64" s="19">
        <v>30.6</v>
      </c>
      <c r="E64" s="29"/>
      <c r="F64" s="19"/>
    </row>
    <row r="65" spans="2:6" s="7" customFormat="1">
      <c r="B65" s="45" t="s">
        <v>28</v>
      </c>
      <c r="C65" s="43"/>
      <c r="D65" s="19"/>
      <c r="E65" s="29"/>
      <c r="F65" s="19"/>
    </row>
    <row r="66" spans="2:6" s="7" customFormat="1" ht="38.25">
      <c r="B66" s="44" t="s">
        <v>29</v>
      </c>
      <c r="C66" s="43" t="s">
        <v>25</v>
      </c>
      <c r="D66" s="19">
        <v>51.12</v>
      </c>
      <c r="E66" s="29"/>
      <c r="F66" s="19"/>
    </row>
    <row r="67" spans="2:6" s="7" customFormat="1">
      <c r="B67" s="45" t="s">
        <v>43</v>
      </c>
      <c r="C67" s="43"/>
      <c r="D67" s="19"/>
      <c r="E67" s="29"/>
      <c r="F67" s="19"/>
    </row>
    <row r="68" spans="2:6" s="7" customFormat="1" ht="38.25">
      <c r="B68" s="44" t="s">
        <v>31</v>
      </c>
      <c r="C68" s="43" t="s">
        <v>25</v>
      </c>
      <c r="D68" s="19">
        <v>19.740000000000002</v>
      </c>
      <c r="E68" s="29"/>
      <c r="F68" s="19"/>
    </row>
    <row r="69" spans="2:6" s="7" customFormat="1">
      <c r="B69" s="45" t="s">
        <v>32</v>
      </c>
      <c r="C69" s="43"/>
      <c r="D69" s="19"/>
      <c r="E69" s="29"/>
      <c r="F69" s="19"/>
    </row>
    <row r="70" spans="2:6" s="7" customFormat="1">
      <c r="B70" s="44" t="s">
        <v>33</v>
      </c>
      <c r="C70" s="43" t="s">
        <v>8</v>
      </c>
      <c r="D70" s="19">
        <f>381.05+762.99+63</f>
        <v>1207.04</v>
      </c>
      <c r="E70" s="29"/>
      <c r="F70" s="19"/>
    </row>
    <row r="71" spans="2:6" s="7" customFormat="1" ht="25.5">
      <c r="B71" s="44" t="s">
        <v>34</v>
      </c>
      <c r="C71" s="43" t="s">
        <v>25</v>
      </c>
      <c r="D71" s="19">
        <f>279.19+46</f>
        <v>325.19</v>
      </c>
      <c r="E71" s="29"/>
      <c r="F71" s="19"/>
    </row>
    <row r="72" spans="2:6" s="7" customFormat="1" ht="15.75" thickBot="1">
      <c r="B72" s="65" t="s">
        <v>44</v>
      </c>
      <c r="C72" s="43"/>
      <c r="D72" s="19"/>
      <c r="E72" s="29"/>
      <c r="F72" s="19"/>
    </row>
    <row r="73" spans="2:6" s="7" customFormat="1" ht="13.5" thickTop="1">
      <c r="B73" s="45" t="s">
        <v>11</v>
      </c>
      <c r="C73" s="43"/>
      <c r="D73" s="19"/>
      <c r="E73" s="29"/>
      <c r="F73" s="19"/>
    </row>
    <row r="74" spans="2:6" s="7" customFormat="1">
      <c r="B74" s="44" t="s">
        <v>12</v>
      </c>
      <c r="C74" s="43" t="s">
        <v>8</v>
      </c>
      <c r="D74" s="19">
        <v>63.1</v>
      </c>
      <c r="E74" s="29"/>
      <c r="F74" s="19"/>
    </row>
    <row r="75" spans="2:6" s="7" customFormat="1">
      <c r="B75" s="44" t="s">
        <v>13</v>
      </c>
      <c r="C75" s="43" t="s">
        <v>8</v>
      </c>
      <c r="D75" s="19">
        <v>28.3</v>
      </c>
      <c r="E75" s="29"/>
      <c r="F75" s="19"/>
    </row>
    <row r="76" spans="2:6" s="7" customFormat="1">
      <c r="B76" s="44" t="s">
        <v>187</v>
      </c>
      <c r="C76" s="43" t="s">
        <v>8</v>
      </c>
      <c r="D76" s="19">
        <v>24.5</v>
      </c>
      <c r="E76" s="29"/>
      <c r="F76" s="19"/>
    </row>
    <row r="77" spans="2:6" s="7" customFormat="1">
      <c r="B77" s="44" t="s">
        <v>14</v>
      </c>
      <c r="C77" s="43" t="s">
        <v>15</v>
      </c>
      <c r="D77" s="19">
        <v>8.6</v>
      </c>
      <c r="E77" s="29"/>
      <c r="F77" s="19"/>
    </row>
    <row r="78" spans="2:6" s="7" customFormat="1">
      <c r="B78" s="44" t="s">
        <v>16</v>
      </c>
      <c r="C78" s="43" t="s">
        <v>15</v>
      </c>
      <c r="D78" s="19">
        <v>8.6</v>
      </c>
      <c r="E78" s="29"/>
      <c r="F78" s="19"/>
    </row>
    <row r="79" spans="2:6" s="7" customFormat="1">
      <c r="B79" s="45" t="s">
        <v>17</v>
      </c>
      <c r="C79" s="43"/>
      <c r="D79" s="19"/>
      <c r="E79" s="29"/>
      <c r="F79" s="19"/>
    </row>
    <row r="80" spans="2:6" s="7" customFormat="1" ht="63.75">
      <c r="B80" s="56" t="s">
        <v>154</v>
      </c>
      <c r="C80" s="43" t="s">
        <v>19</v>
      </c>
      <c r="D80" s="19">
        <v>6</v>
      </c>
      <c r="E80" s="29"/>
      <c r="F80" s="19"/>
    </row>
    <row r="81" spans="2:6" s="7" customFormat="1" ht="25.5">
      <c r="B81" s="56" t="s">
        <v>152</v>
      </c>
      <c r="C81" s="43" t="s">
        <v>19</v>
      </c>
      <c r="D81" s="19">
        <v>4</v>
      </c>
      <c r="E81" s="29"/>
      <c r="F81" s="19"/>
    </row>
    <row r="82" spans="2:6" s="7" customFormat="1" ht="63.75">
      <c r="B82" s="56" t="s">
        <v>153</v>
      </c>
      <c r="C82" s="43" t="s">
        <v>19</v>
      </c>
      <c r="D82" s="19">
        <v>2</v>
      </c>
      <c r="E82" s="29"/>
      <c r="F82" s="19"/>
    </row>
    <row r="83" spans="2:6" s="7" customFormat="1">
      <c r="B83" s="44" t="s">
        <v>20</v>
      </c>
      <c r="C83" s="43" t="s">
        <v>5</v>
      </c>
      <c r="D83" s="19">
        <v>1</v>
      </c>
      <c r="E83" s="29"/>
      <c r="F83" s="19"/>
    </row>
    <row r="84" spans="2:6" s="7" customFormat="1">
      <c r="B84" s="44" t="s">
        <v>21</v>
      </c>
      <c r="C84" s="43" t="s">
        <v>19</v>
      </c>
      <c r="D84" s="19">
        <v>2</v>
      </c>
      <c r="E84" s="29"/>
      <c r="F84" s="19"/>
    </row>
    <row r="85" spans="2:6" s="7" customFormat="1">
      <c r="B85" s="44" t="s">
        <v>22</v>
      </c>
      <c r="C85" s="43" t="s">
        <v>5</v>
      </c>
      <c r="D85" s="19">
        <v>2</v>
      </c>
      <c r="E85" s="29"/>
      <c r="F85" s="19"/>
    </row>
    <row r="86" spans="2:6" s="7" customFormat="1">
      <c r="B86" s="45" t="s">
        <v>23</v>
      </c>
      <c r="C86" s="43"/>
      <c r="D86" s="19"/>
      <c r="E86" s="29"/>
      <c r="F86" s="19"/>
    </row>
    <row r="87" spans="2:6" s="7" customFormat="1">
      <c r="B87" s="44" t="s">
        <v>24</v>
      </c>
      <c r="C87" s="43" t="s">
        <v>25</v>
      </c>
      <c r="D87" s="19">
        <v>412.29</v>
      </c>
      <c r="E87" s="29"/>
      <c r="F87" s="19"/>
    </row>
    <row r="88" spans="2:6" s="7" customFormat="1">
      <c r="B88" s="45" t="s">
        <v>26</v>
      </c>
      <c r="C88" s="43"/>
      <c r="D88" s="19"/>
      <c r="E88" s="29"/>
      <c r="F88" s="19"/>
    </row>
    <row r="89" spans="2:6" s="7" customFormat="1" ht="25.5">
      <c r="B89" s="44" t="s">
        <v>27</v>
      </c>
      <c r="C89" s="43" t="s">
        <v>25</v>
      </c>
      <c r="D89" s="19">
        <v>52</v>
      </c>
      <c r="E89" s="29"/>
      <c r="F89" s="19"/>
    </row>
    <row r="90" spans="2:6" s="7" customFormat="1">
      <c r="B90" s="45" t="s">
        <v>28</v>
      </c>
      <c r="C90" s="43"/>
      <c r="D90" s="19"/>
      <c r="E90" s="29"/>
      <c r="F90" s="19"/>
    </row>
    <row r="91" spans="2:6" s="7" customFormat="1" ht="38.25">
      <c r="B91" s="44" t="s">
        <v>29</v>
      </c>
      <c r="C91" s="43" t="s">
        <v>25</v>
      </c>
      <c r="D91" s="19">
        <v>61.05</v>
      </c>
      <c r="E91" s="29"/>
      <c r="F91" s="19"/>
    </row>
    <row r="92" spans="2:6" s="7" customFormat="1">
      <c r="B92" s="45" t="s">
        <v>30</v>
      </c>
      <c r="C92" s="43"/>
      <c r="D92" s="19"/>
      <c r="E92" s="29"/>
      <c r="F92" s="19"/>
    </row>
    <row r="93" spans="2:6" s="7" customFormat="1" ht="38.25">
      <c r="B93" s="44" t="s">
        <v>31</v>
      </c>
      <c r="C93" s="43" t="s">
        <v>25</v>
      </c>
      <c r="D93" s="19">
        <v>24.35</v>
      </c>
      <c r="E93" s="29"/>
      <c r="F93" s="19"/>
    </row>
    <row r="94" spans="2:6" s="7" customFormat="1">
      <c r="B94" s="45" t="s">
        <v>32</v>
      </c>
      <c r="C94" s="43"/>
      <c r="D94" s="19"/>
      <c r="E94" s="29"/>
      <c r="F94" s="19"/>
    </row>
    <row r="95" spans="2:6" s="7" customFormat="1">
      <c r="B95" s="44" t="s">
        <v>33</v>
      </c>
      <c r="C95" s="43" t="s">
        <v>8</v>
      </c>
      <c r="D95" s="19">
        <f>276.68+457.25+125+160+85</f>
        <v>1103.93</v>
      </c>
      <c r="E95" s="29"/>
      <c r="F95" s="19"/>
    </row>
    <row r="96" spans="2:6" s="7" customFormat="1" ht="25.5">
      <c r="B96" s="44" t="s">
        <v>34</v>
      </c>
      <c r="C96" s="43" t="s">
        <v>25</v>
      </c>
      <c r="D96" s="19">
        <f>338.17+45+68</f>
        <v>451.17</v>
      </c>
      <c r="E96" s="29"/>
      <c r="F96" s="19"/>
    </row>
    <row r="97" spans="2:6" s="7" customFormat="1" ht="15.75" thickBot="1">
      <c r="B97" s="65" t="s">
        <v>35</v>
      </c>
      <c r="C97" s="43"/>
      <c r="D97" s="19"/>
      <c r="E97" s="29"/>
      <c r="F97" s="19"/>
    </row>
    <row r="98" spans="2:6" s="7" customFormat="1" ht="13.5" thickTop="1">
      <c r="B98" s="45" t="s">
        <v>11</v>
      </c>
      <c r="C98" s="43"/>
      <c r="D98" s="19"/>
      <c r="E98" s="29"/>
      <c r="F98" s="19"/>
    </row>
    <row r="99" spans="2:6" s="7" customFormat="1">
      <c r="B99" s="44" t="s">
        <v>12</v>
      </c>
      <c r="C99" s="43" t="s">
        <v>25</v>
      </c>
      <c r="D99" s="19">
        <v>70.97</v>
      </c>
      <c r="E99" s="29"/>
      <c r="F99" s="19"/>
    </row>
    <row r="100" spans="2:6" s="7" customFormat="1">
      <c r="B100" s="45" t="s">
        <v>37</v>
      </c>
      <c r="C100" s="43"/>
      <c r="D100" s="19"/>
      <c r="E100" s="29"/>
      <c r="F100" s="19"/>
    </row>
    <row r="101" spans="2:6" s="7" customFormat="1">
      <c r="B101" s="44" t="s">
        <v>45</v>
      </c>
      <c r="C101" s="43" t="s">
        <v>8</v>
      </c>
      <c r="D101" s="19">
        <v>396.58</v>
      </c>
      <c r="E101" s="29"/>
      <c r="F101" s="19"/>
    </row>
    <row r="102" spans="2:6" s="7" customFormat="1">
      <c r="B102" s="44" t="s">
        <v>38</v>
      </c>
      <c r="C102" s="43" t="s">
        <v>8</v>
      </c>
      <c r="D102" s="19">
        <v>396.58</v>
      </c>
      <c r="E102" s="29"/>
      <c r="F102" s="19"/>
    </row>
    <row r="103" spans="2:6" s="7" customFormat="1">
      <c r="B103" s="44" t="s">
        <v>39</v>
      </c>
      <c r="C103" s="43" t="s">
        <v>8</v>
      </c>
      <c r="D103" s="19">
        <v>396.58</v>
      </c>
      <c r="E103" s="29"/>
      <c r="F103" s="19"/>
    </row>
    <row r="104" spans="2:6" s="7" customFormat="1">
      <c r="B104" s="45" t="s">
        <v>17</v>
      </c>
      <c r="C104" s="43"/>
      <c r="D104" s="19"/>
      <c r="E104" s="29"/>
      <c r="F104" s="19"/>
    </row>
    <row r="105" spans="2:6" s="7" customFormat="1" ht="63.75">
      <c r="B105" s="56" t="s">
        <v>154</v>
      </c>
      <c r="C105" s="43" t="s">
        <v>19</v>
      </c>
      <c r="D105" s="19">
        <v>6</v>
      </c>
      <c r="E105" s="29"/>
      <c r="F105" s="19"/>
    </row>
    <row r="106" spans="2:6" s="7" customFormat="1" ht="25.5">
      <c r="B106" s="56" t="s">
        <v>152</v>
      </c>
      <c r="C106" s="43" t="s">
        <v>19</v>
      </c>
      <c r="D106" s="19">
        <v>4</v>
      </c>
      <c r="E106" s="29"/>
      <c r="F106" s="19"/>
    </row>
    <row r="107" spans="2:6" s="7" customFormat="1" ht="63.75">
      <c r="B107" s="56" t="s">
        <v>153</v>
      </c>
      <c r="C107" s="43" t="s">
        <v>19</v>
      </c>
      <c r="D107" s="19">
        <v>2</v>
      </c>
      <c r="E107" s="29"/>
      <c r="F107" s="19"/>
    </row>
    <row r="108" spans="2:6" s="7" customFormat="1">
      <c r="B108" s="44" t="s">
        <v>20</v>
      </c>
      <c r="C108" s="43" t="s">
        <v>5</v>
      </c>
      <c r="D108" s="19">
        <v>1</v>
      </c>
      <c r="E108" s="29"/>
      <c r="F108" s="19"/>
    </row>
    <row r="109" spans="2:6" s="7" customFormat="1">
      <c r="B109" s="44" t="s">
        <v>21</v>
      </c>
      <c r="C109" s="43" t="s">
        <v>19</v>
      </c>
      <c r="D109" s="19">
        <v>2</v>
      </c>
      <c r="E109" s="29"/>
      <c r="F109" s="19"/>
    </row>
    <row r="110" spans="2:6" s="7" customFormat="1">
      <c r="B110" s="44" t="s">
        <v>22</v>
      </c>
      <c r="C110" s="43" t="s">
        <v>5</v>
      </c>
      <c r="D110" s="19">
        <v>2</v>
      </c>
      <c r="E110" s="29"/>
      <c r="F110" s="19"/>
    </row>
    <row r="111" spans="2:6" s="7" customFormat="1">
      <c r="B111" s="45" t="s">
        <v>23</v>
      </c>
      <c r="C111" s="43"/>
      <c r="D111" s="19"/>
      <c r="E111" s="29"/>
      <c r="F111" s="19"/>
    </row>
    <row r="112" spans="2:6" s="7" customFormat="1">
      <c r="B112" s="44" t="s">
        <v>40</v>
      </c>
      <c r="C112" s="43" t="s">
        <v>8</v>
      </c>
      <c r="D112" s="19">
        <f>202.24+67+6+30+66</f>
        <v>371.24</v>
      </c>
      <c r="E112" s="29"/>
      <c r="F112" s="19"/>
    </row>
    <row r="113" spans="2:6" s="7" customFormat="1">
      <c r="B113" s="45" t="s">
        <v>41</v>
      </c>
      <c r="C113" s="43"/>
      <c r="D113" s="19"/>
      <c r="E113" s="29"/>
      <c r="F113" s="19"/>
    </row>
    <row r="114" spans="2:6" s="7" customFormat="1">
      <c r="B114" s="44" t="s">
        <v>42</v>
      </c>
      <c r="C114" s="43" t="s">
        <v>15</v>
      </c>
      <c r="D114" s="19">
        <v>30.6</v>
      </c>
      <c r="E114" s="29"/>
      <c r="F114" s="19"/>
    </row>
    <row r="115" spans="2:6" s="7" customFormat="1">
      <c r="B115" s="45" t="s">
        <v>28</v>
      </c>
      <c r="C115" s="43"/>
      <c r="D115" s="19"/>
      <c r="E115" s="29"/>
      <c r="F115" s="19"/>
    </row>
    <row r="116" spans="2:6" s="7" customFormat="1" ht="38.25">
      <c r="B116" s="44" t="s">
        <v>29</v>
      </c>
      <c r="C116" s="43" t="s">
        <v>25</v>
      </c>
      <c r="D116" s="19">
        <v>51.12</v>
      </c>
      <c r="E116" s="29"/>
      <c r="F116" s="19"/>
    </row>
    <row r="117" spans="2:6" s="7" customFormat="1">
      <c r="B117" s="45" t="s">
        <v>43</v>
      </c>
      <c r="C117" s="43"/>
      <c r="D117" s="19"/>
      <c r="E117" s="29"/>
      <c r="F117" s="19"/>
    </row>
    <row r="118" spans="2:6" s="7" customFormat="1" ht="38.25">
      <c r="B118" s="44" t="s">
        <v>31</v>
      </c>
      <c r="C118" s="43" t="s">
        <v>25</v>
      </c>
      <c r="D118" s="19">
        <f>6*2.1</f>
        <v>12.600000000000001</v>
      </c>
      <c r="E118" s="29"/>
      <c r="F118" s="19"/>
    </row>
    <row r="119" spans="2:6" s="7" customFormat="1">
      <c r="B119" s="45" t="s">
        <v>32</v>
      </c>
      <c r="C119" s="43"/>
      <c r="D119" s="19"/>
      <c r="E119" s="29"/>
      <c r="F119" s="19"/>
    </row>
    <row r="120" spans="2:6" s="7" customFormat="1">
      <c r="B120" s="44" t="s">
        <v>33</v>
      </c>
      <c r="C120" s="43" t="s">
        <v>8</v>
      </c>
      <c r="D120" s="19">
        <f>381.05+762.99+63</f>
        <v>1207.04</v>
      </c>
      <c r="E120" s="29"/>
      <c r="F120" s="19"/>
    </row>
    <row r="121" spans="2:6" s="7" customFormat="1" ht="25.5">
      <c r="B121" s="44" t="s">
        <v>34</v>
      </c>
      <c r="C121" s="43" t="s">
        <v>8</v>
      </c>
      <c r="D121" s="19">
        <f>279.19+46</f>
        <v>325.19</v>
      </c>
      <c r="E121" s="29"/>
      <c r="F121" s="19"/>
    </row>
    <row r="122" spans="2:6" s="7" customFormat="1" ht="15.75" thickBot="1">
      <c r="B122" s="66" t="s">
        <v>46</v>
      </c>
      <c r="C122" s="43"/>
      <c r="D122" s="19"/>
      <c r="E122" s="29"/>
      <c r="F122" s="19"/>
    </row>
    <row r="123" spans="2:6" s="7" customFormat="1" ht="13.5" thickTop="1">
      <c r="B123" s="45" t="s">
        <v>11</v>
      </c>
      <c r="C123" s="43"/>
      <c r="D123" s="19"/>
      <c r="E123" s="29"/>
      <c r="F123" s="19"/>
    </row>
    <row r="124" spans="2:6" s="7" customFormat="1">
      <c r="B124" s="44" t="s">
        <v>47</v>
      </c>
      <c r="C124" s="43" t="s">
        <v>8</v>
      </c>
      <c r="D124" s="19">
        <v>49.2</v>
      </c>
      <c r="E124" s="29"/>
      <c r="F124" s="19"/>
    </row>
    <row r="125" spans="2:6" s="7" customFormat="1">
      <c r="B125" s="45" t="s">
        <v>37</v>
      </c>
      <c r="C125" s="43"/>
      <c r="D125" s="19"/>
      <c r="E125" s="29"/>
      <c r="F125" s="19"/>
    </row>
    <row r="126" spans="2:6" s="7" customFormat="1">
      <c r="B126" s="44" t="s">
        <v>188</v>
      </c>
      <c r="C126" s="43" t="s">
        <v>8</v>
      </c>
      <c r="D126" s="19">
        <v>186.2</v>
      </c>
      <c r="E126" s="29"/>
      <c r="F126" s="19"/>
    </row>
    <row r="127" spans="2:6" s="7" customFormat="1">
      <c r="B127" s="44" t="s">
        <v>38</v>
      </c>
      <c r="C127" s="43" t="s">
        <v>8</v>
      </c>
      <c r="D127" s="19">
        <f>+D126</f>
        <v>186.2</v>
      </c>
      <c r="E127" s="29"/>
      <c r="F127" s="19"/>
    </row>
    <row r="128" spans="2:6" s="7" customFormat="1">
      <c r="B128" s="44" t="s">
        <v>39</v>
      </c>
      <c r="C128" s="43" t="s">
        <v>8</v>
      </c>
      <c r="D128" s="19">
        <f>+D127</f>
        <v>186.2</v>
      </c>
      <c r="E128" s="29"/>
      <c r="F128" s="19"/>
    </row>
    <row r="129" spans="2:6" s="7" customFormat="1">
      <c r="B129" s="45" t="s">
        <v>17</v>
      </c>
      <c r="C129" s="43"/>
      <c r="D129" s="19"/>
      <c r="E129" s="29"/>
      <c r="F129" s="19"/>
    </row>
    <row r="130" spans="2:6" s="7" customFormat="1" ht="63.75">
      <c r="B130" s="68" t="s">
        <v>189</v>
      </c>
      <c r="C130" s="43" t="s">
        <v>19</v>
      </c>
      <c r="D130" s="19">
        <v>2</v>
      </c>
      <c r="E130" s="29"/>
      <c r="F130" s="19"/>
    </row>
    <row r="131" spans="2:6" s="7" customFormat="1">
      <c r="B131" s="44" t="s">
        <v>21</v>
      </c>
      <c r="C131" s="43" t="s">
        <v>48</v>
      </c>
      <c r="D131" s="19">
        <v>1</v>
      </c>
      <c r="E131" s="29"/>
      <c r="F131" s="19"/>
    </row>
    <row r="132" spans="2:6" s="7" customFormat="1">
      <c r="B132" s="45" t="s">
        <v>49</v>
      </c>
      <c r="C132" s="43"/>
      <c r="D132" s="19"/>
      <c r="E132" s="29"/>
      <c r="F132" s="19"/>
    </row>
    <row r="133" spans="2:6" s="7" customFormat="1">
      <c r="B133" s="44" t="s">
        <v>24</v>
      </c>
      <c r="C133" s="43" t="s">
        <v>8</v>
      </c>
      <c r="D133" s="19">
        <v>133.26</v>
      </c>
      <c r="E133" s="29"/>
      <c r="F133" s="19"/>
    </row>
    <row r="134" spans="2:6" s="7" customFormat="1">
      <c r="B134" s="45" t="s">
        <v>50</v>
      </c>
      <c r="C134" s="43"/>
      <c r="D134" s="19"/>
      <c r="E134" s="29"/>
      <c r="F134" s="19"/>
    </row>
    <row r="135" spans="2:6" s="7" customFormat="1" ht="25.5">
      <c r="B135" s="44" t="s">
        <v>164</v>
      </c>
      <c r="C135" s="43" t="s">
        <v>25</v>
      </c>
      <c r="D135" s="19">
        <f>2.1*2+2*0.7*1.7</f>
        <v>6.58</v>
      </c>
      <c r="E135" s="29"/>
      <c r="F135" s="19"/>
    </row>
    <row r="136" spans="2:6" s="7" customFormat="1">
      <c r="B136" s="45" t="s">
        <v>28</v>
      </c>
      <c r="C136" s="43"/>
      <c r="D136" s="19"/>
      <c r="E136" s="29"/>
      <c r="F136" s="19"/>
    </row>
    <row r="137" spans="2:6" s="7" customFormat="1" ht="38.25">
      <c r="B137" s="44" t="s">
        <v>29</v>
      </c>
      <c r="C137" s="43" t="s">
        <v>8</v>
      </c>
      <c r="D137" s="19">
        <v>5.72</v>
      </c>
      <c r="E137" s="29"/>
      <c r="F137" s="19"/>
    </row>
    <row r="138" spans="2:6" s="7" customFormat="1">
      <c r="B138" s="45" t="s">
        <v>26</v>
      </c>
      <c r="C138" s="43"/>
      <c r="D138" s="19"/>
      <c r="E138" s="29"/>
      <c r="F138" s="19"/>
    </row>
    <row r="139" spans="2:6" s="7" customFormat="1" ht="25.5">
      <c r="B139" s="44" t="s">
        <v>27</v>
      </c>
      <c r="C139" s="43" t="s">
        <v>25</v>
      </c>
      <c r="D139" s="19">
        <v>116</v>
      </c>
      <c r="E139" s="29"/>
      <c r="F139" s="19"/>
    </row>
    <row r="140" spans="2:6" s="7" customFormat="1">
      <c r="B140" s="45" t="s">
        <v>32</v>
      </c>
      <c r="C140" s="43"/>
      <c r="D140" s="19"/>
      <c r="E140" s="29"/>
      <c r="F140" s="19"/>
    </row>
    <row r="141" spans="2:6" s="7" customFormat="1">
      <c r="B141" s="44" t="s">
        <v>33</v>
      </c>
      <c r="C141" s="43" t="s">
        <v>25</v>
      </c>
      <c r="D141" s="19">
        <f>121.83+170.72+38.15</f>
        <v>330.7</v>
      </c>
      <c r="E141" s="29"/>
      <c r="F141" s="19"/>
    </row>
    <row r="142" spans="2:6" s="7" customFormat="1" ht="25.5">
      <c r="B142" s="44" t="s">
        <v>34</v>
      </c>
      <c r="C142" s="43" t="s">
        <v>25</v>
      </c>
      <c r="D142" s="19">
        <f>148.89+25.4</f>
        <v>174.29</v>
      </c>
      <c r="E142" s="29"/>
      <c r="F142" s="19"/>
    </row>
    <row r="143" spans="2:6" s="7" customFormat="1">
      <c r="B143" s="44" t="s">
        <v>51</v>
      </c>
      <c r="C143" s="43" t="s">
        <v>52</v>
      </c>
      <c r="D143" s="19">
        <v>61.55</v>
      </c>
      <c r="E143" s="29"/>
      <c r="F143" s="19"/>
    </row>
    <row r="144" spans="2:6" s="7" customFormat="1">
      <c r="B144" s="68" t="s">
        <v>190</v>
      </c>
      <c r="C144" s="43" t="s">
        <v>53</v>
      </c>
      <c r="D144" s="19">
        <v>1</v>
      </c>
      <c r="E144" s="29"/>
      <c r="F144" s="19"/>
    </row>
    <row r="145" spans="2:6" s="7" customFormat="1">
      <c r="B145" s="45" t="s">
        <v>54</v>
      </c>
      <c r="C145" s="43"/>
      <c r="D145" s="19"/>
      <c r="E145" s="29"/>
      <c r="F145" s="19"/>
    </row>
    <row r="146" spans="2:6" s="7" customFormat="1">
      <c r="B146" s="44" t="s">
        <v>55</v>
      </c>
      <c r="C146" s="43" t="s">
        <v>8</v>
      </c>
      <c r="D146" s="19">
        <f>60*1.8</f>
        <v>108</v>
      </c>
      <c r="E146" s="29"/>
      <c r="F146" s="19"/>
    </row>
    <row r="147" spans="2:6" s="7" customFormat="1">
      <c r="B147" s="44" t="s">
        <v>56</v>
      </c>
      <c r="C147" s="43" t="s">
        <v>8</v>
      </c>
      <c r="D147" s="19">
        <f>60*0.8</f>
        <v>48</v>
      </c>
      <c r="E147" s="29"/>
      <c r="F147" s="19"/>
    </row>
    <row r="148" spans="2:6" s="7" customFormat="1">
      <c r="B148" s="44" t="s">
        <v>57</v>
      </c>
      <c r="C148" s="43" t="s">
        <v>15</v>
      </c>
      <c r="D148" s="19">
        <v>2.5</v>
      </c>
      <c r="E148" s="29"/>
      <c r="F148" s="19"/>
    </row>
    <row r="149" spans="2:6" s="7" customFormat="1" ht="25.5">
      <c r="B149" s="44" t="s">
        <v>58</v>
      </c>
      <c r="C149" s="43" t="s">
        <v>59</v>
      </c>
      <c r="D149" s="19">
        <v>6.5</v>
      </c>
      <c r="E149" s="29"/>
      <c r="F149" s="19"/>
    </row>
    <row r="150" spans="2:6" s="7" customFormat="1" ht="25.5">
      <c r="B150" s="44" t="s">
        <v>60</v>
      </c>
      <c r="C150" s="43" t="s">
        <v>59</v>
      </c>
      <c r="D150" s="19">
        <v>8.1999999999999993</v>
      </c>
      <c r="E150" s="29"/>
      <c r="F150" s="19"/>
    </row>
    <row r="151" spans="2:6" s="7" customFormat="1" ht="13.5" thickBot="1">
      <c r="B151" s="58" t="s">
        <v>76</v>
      </c>
      <c r="C151" s="43"/>
      <c r="D151" s="19"/>
      <c r="E151" s="29"/>
      <c r="F151" s="19"/>
    </row>
    <row r="152" spans="2:6" s="7" customFormat="1" ht="13.5" thickTop="1">
      <c r="B152" s="44" t="s">
        <v>77</v>
      </c>
      <c r="C152" s="43" t="s">
        <v>25</v>
      </c>
      <c r="D152" s="19">
        <v>26.66</v>
      </c>
      <c r="E152" s="29"/>
      <c r="F152" s="19"/>
    </row>
    <row r="153" spans="2:6" s="7" customFormat="1">
      <c r="B153" s="44" t="s">
        <v>24</v>
      </c>
      <c r="C153" s="43" t="s">
        <v>25</v>
      </c>
      <c r="D153" s="19">
        <v>18.05</v>
      </c>
      <c r="E153" s="29"/>
      <c r="F153" s="19"/>
    </row>
    <row r="154" spans="2:6" s="7" customFormat="1">
      <c r="B154" s="44" t="s">
        <v>78</v>
      </c>
      <c r="C154" s="43" t="s">
        <v>25</v>
      </c>
      <c r="D154" s="19">
        <f>42.7+35.67</f>
        <v>78.37</v>
      </c>
      <c r="E154" s="29"/>
      <c r="F154" s="19"/>
    </row>
    <row r="155" spans="2:6" s="7" customFormat="1">
      <c r="B155" s="44" t="s">
        <v>79</v>
      </c>
      <c r="C155" s="43" t="s">
        <v>25</v>
      </c>
      <c r="D155" s="19">
        <v>35.67</v>
      </c>
      <c r="E155" s="29"/>
      <c r="F155" s="19"/>
    </row>
    <row r="156" spans="2:6" s="7" customFormat="1">
      <c r="B156" s="44" t="s">
        <v>80</v>
      </c>
      <c r="C156" s="43" t="s">
        <v>25</v>
      </c>
      <c r="D156" s="19">
        <v>52.13</v>
      </c>
      <c r="E156" s="29"/>
      <c r="F156" s="19"/>
    </row>
    <row r="157" spans="2:6" s="7" customFormat="1" ht="13.5" thickBot="1">
      <c r="B157" s="58" t="s">
        <v>81</v>
      </c>
      <c r="C157" s="43"/>
      <c r="D157" s="19"/>
      <c r="E157" s="29"/>
      <c r="F157" s="19"/>
    </row>
    <row r="158" spans="2:6" s="7" customFormat="1" ht="13.5" thickTop="1">
      <c r="B158" s="45" t="s">
        <v>82</v>
      </c>
      <c r="C158" s="43"/>
      <c r="D158" s="19"/>
      <c r="E158" s="29"/>
      <c r="F158" s="19"/>
    </row>
    <row r="159" spans="2:6" s="7" customFormat="1">
      <c r="B159" s="44" t="s">
        <v>24</v>
      </c>
      <c r="C159" s="43" t="s">
        <v>75</v>
      </c>
      <c r="D159" s="19">
        <f>53.2+25</f>
        <v>78.2</v>
      </c>
      <c r="E159" s="29"/>
      <c r="F159" s="19"/>
    </row>
    <row r="160" spans="2:6" s="7" customFormat="1">
      <c r="B160" s="44" t="s">
        <v>83</v>
      </c>
      <c r="C160" s="43" t="s">
        <v>75</v>
      </c>
      <c r="D160" s="19">
        <f>18.2+13.4</f>
        <v>31.6</v>
      </c>
      <c r="E160" s="29"/>
      <c r="F160" s="19"/>
    </row>
    <row r="161" spans="2:6" s="7" customFormat="1">
      <c r="B161" s="44" t="s">
        <v>84</v>
      </c>
      <c r="C161" s="43" t="s">
        <v>75</v>
      </c>
      <c r="D161" s="19">
        <v>13.2</v>
      </c>
      <c r="E161" s="29"/>
      <c r="F161" s="19"/>
    </row>
    <row r="162" spans="2:6" s="7" customFormat="1">
      <c r="B162" s="45" t="s">
        <v>85</v>
      </c>
      <c r="C162" s="43"/>
      <c r="D162" s="19"/>
      <c r="E162" s="29"/>
      <c r="F162" s="19"/>
    </row>
    <row r="163" spans="2:6" s="7" customFormat="1">
      <c r="B163" s="44" t="s">
        <v>24</v>
      </c>
      <c r="C163" s="43" t="s">
        <v>75</v>
      </c>
      <c r="D163" s="19">
        <v>49</v>
      </c>
      <c r="E163" s="29"/>
      <c r="F163" s="19"/>
    </row>
    <row r="164" spans="2:6" s="7" customFormat="1">
      <c r="B164" s="44" t="s">
        <v>39</v>
      </c>
      <c r="C164" s="43" t="s">
        <v>75</v>
      </c>
      <c r="D164" s="19">
        <v>68.2</v>
      </c>
      <c r="E164" s="29"/>
      <c r="F164" s="19"/>
    </row>
    <row r="165" spans="2:6" s="7" customFormat="1">
      <c r="B165" s="44" t="s">
        <v>86</v>
      </c>
      <c r="C165" s="43" t="s">
        <v>36</v>
      </c>
      <c r="D165" s="19">
        <v>28</v>
      </c>
      <c r="E165" s="29"/>
      <c r="F165" s="19"/>
    </row>
    <row r="166" spans="2:6" s="7" customFormat="1">
      <c r="B166" s="44" t="s">
        <v>87</v>
      </c>
      <c r="C166" s="43" t="s">
        <v>75</v>
      </c>
      <c r="D166" s="19">
        <f>46.2+90.3</f>
        <v>136.5</v>
      </c>
      <c r="E166" s="29"/>
      <c r="F166" s="19"/>
    </row>
    <row r="167" spans="2:6" s="7" customFormat="1">
      <c r="B167" s="44" t="s">
        <v>88</v>
      </c>
      <c r="C167" s="43" t="s">
        <v>75</v>
      </c>
      <c r="D167" s="19">
        <v>46.8</v>
      </c>
      <c r="E167" s="29"/>
      <c r="F167" s="19"/>
    </row>
    <row r="168" spans="2:6" s="7" customFormat="1" ht="15.75" thickBot="1">
      <c r="B168" s="66" t="s">
        <v>61</v>
      </c>
      <c r="C168" s="43"/>
      <c r="D168" s="19"/>
      <c r="E168" s="29"/>
      <c r="F168" s="19"/>
    </row>
    <row r="169" spans="2:6" s="7" customFormat="1" ht="13.5" thickTop="1">
      <c r="B169" s="45" t="s">
        <v>62</v>
      </c>
      <c r="C169" s="43"/>
      <c r="D169" s="19"/>
      <c r="E169" s="29"/>
      <c r="F169" s="19"/>
    </row>
    <row r="170" spans="2:6" s="7" customFormat="1">
      <c r="B170" s="44" t="s">
        <v>63</v>
      </c>
      <c r="C170" s="43" t="s">
        <v>15</v>
      </c>
      <c r="D170" s="19">
        <v>135</v>
      </c>
      <c r="E170" s="29"/>
      <c r="F170" s="19"/>
    </row>
    <row r="171" spans="2:6" s="7" customFormat="1">
      <c r="B171" s="45" t="s">
        <v>64</v>
      </c>
      <c r="C171" s="43"/>
      <c r="D171" s="19"/>
      <c r="E171" s="29"/>
      <c r="F171" s="19"/>
    </row>
    <row r="172" spans="2:6" s="7" customFormat="1">
      <c r="B172" s="44" t="s">
        <v>65</v>
      </c>
      <c r="C172" s="43" t="s">
        <v>8</v>
      </c>
      <c r="D172" s="19">
        <f>32*19</f>
        <v>608</v>
      </c>
      <c r="E172" s="29"/>
      <c r="F172" s="19"/>
    </row>
    <row r="173" spans="2:6" s="7" customFormat="1">
      <c r="B173" s="44" t="s">
        <v>66</v>
      </c>
      <c r="C173" s="43" t="s">
        <v>8</v>
      </c>
      <c r="D173" s="19">
        <f>51*0.75</f>
        <v>38.25</v>
      </c>
      <c r="E173" s="29"/>
      <c r="F173" s="19"/>
    </row>
    <row r="174" spans="2:6" s="7" customFormat="1">
      <c r="B174" s="44" t="s">
        <v>67</v>
      </c>
      <c r="C174" s="43" t="s">
        <v>68</v>
      </c>
      <c r="D174" s="19">
        <f>+D173*0.07*1.5</f>
        <v>4.0162500000000003</v>
      </c>
      <c r="E174" s="29"/>
      <c r="F174" s="19"/>
    </row>
    <row r="175" spans="2:6" s="7" customFormat="1">
      <c r="B175" s="44" t="s">
        <v>69</v>
      </c>
      <c r="C175" s="43" t="s">
        <v>8</v>
      </c>
      <c r="D175" s="19">
        <f>+D173</f>
        <v>38.25</v>
      </c>
      <c r="E175" s="29"/>
      <c r="F175" s="19"/>
    </row>
    <row r="176" spans="2:6" s="7" customFormat="1">
      <c r="B176" s="44" t="s">
        <v>70</v>
      </c>
      <c r="C176" s="43" t="s">
        <v>8</v>
      </c>
      <c r="D176" s="19">
        <v>38.25</v>
      </c>
      <c r="E176" s="29"/>
      <c r="F176" s="19"/>
    </row>
    <row r="177" spans="2:6" s="7" customFormat="1">
      <c r="B177" s="44" t="s">
        <v>71</v>
      </c>
      <c r="C177" s="43" t="s">
        <v>15</v>
      </c>
      <c r="D177" s="19">
        <f>32+19</f>
        <v>51</v>
      </c>
      <c r="E177" s="29"/>
      <c r="F177" s="19"/>
    </row>
    <row r="178" spans="2:6" s="7" customFormat="1" ht="25.5">
      <c r="B178" s="44" t="s">
        <v>72</v>
      </c>
      <c r="C178" s="43" t="s">
        <v>8</v>
      </c>
      <c r="D178" s="19">
        <v>608</v>
      </c>
      <c r="E178" s="29"/>
      <c r="F178" s="19"/>
    </row>
    <row r="179" spans="2:6" s="7" customFormat="1">
      <c r="B179" s="44" t="s">
        <v>73</v>
      </c>
      <c r="C179" s="43" t="s">
        <v>8</v>
      </c>
      <c r="D179" s="19">
        <f>102*0.8</f>
        <v>81.600000000000009</v>
      </c>
      <c r="E179" s="29"/>
      <c r="F179" s="19"/>
    </row>
    <row r="180" spans="2:6" s="7" customFormat="1">
      <c r="B180" s="45" t="s">
        <v>155</v>
      </c>
      <c r="C180" s="43"/>
      <c r="D180" s="19"/>
      <c r="E180" s="29"/>
      <c r="F180" s="19"/>
    </row>
    <row r="181" spans="2:6" s="7" customFormat="1">
      <c r="B181" s="44" t="s">
        <v>74</v>
      </c>
      <c r="C181" s="43" t="s">
        <v>75</v>
      </c>
      <c r="D181" s="19">
        <v>217.84</v>
      </c>
      <c r="E181" s="29"/>
      <c r="F181" s="19"/>
    </row>
    <row r="182" spans="2:6" s="7" customFormat="1">
      <c r="B182" s="45" t="s">
        <v>89</v>
      </c>
      <c r="C182" s="43"/>
      <c r="D182" s="19"/>
      <c r="E182" s="29"/>
      <c r="F182" s="19"/>
    </row>
    <row r="183" spans="2:6" s="7" customFormat="1">
      <c r="B183" s="44" t="s">
        <v>90</v>
      </c>
      <c r="C183" s="43" t="s">
        <v>75</v>
      </c>
      <c r="D183" s="19">
        <f>781.14*1.25+(260)</f>
        <v>1236.425</v>
      </c>
      <c r="E183" s="29"/>
      <c r="F183" s="19"/>
    </row>
    <row r="184" spans="2:6" s="7" customFormat="1">
      <c r="B184" s="39" t="s">
        <v>156</v>
      </c>
      <c r="C184" s="43" t="s">
        <v>75</v>
      </c>
      <c r="D184" s="19">
        <f>10*2</f>
        <v>20</v>
      </c>
      <c r="E184" s="29"/>
      <c r="F184" s="19"/>
    </row>
    <row r="185" spans="2:6" s="7" customFormat="1">
      <c r="B185" s="39" t="s">
        <v>157</v>
      </c>
      <c r="C185" s="43" t="s">
        <v>75</v>
      </c>
      <c r="D185" s="19">
        <f>10*2</f>
        <v>20</v>
      </c>
      <c r="E185" s="29"/>
      <c r="F185" s="19"/>
    </row>
    <row r="186" spans="2:6" s="7" customFormat="1">
      <c r="B186" s="45" t="s">
        <v>159</v>
      </c>
      <c r="C186" s="43"/>
      <c r="D186" s="19"/>
      <c r="E186" s="29"/>
      <c r="F186" s="19"/>
    </row>
    <row r="187" spans="2:6" s="7" customFormat="1">
      <c r="B187" s="44" t="s">
        <v>77</v>
      </c>
      <c r="C187" s="43" t="s">
        <v>75</v>
      </c>
      <c r="D187" s="19">
        <v>5.15</v>
      </c>
      <c r="E187" s="29"/>
      <c r="F187" s="19"/>
    </row>
    <row r="188" spans="2:6" s="7" customFormat="1">
      <c r="B188" s="44" t="s">
        <v>74</v>
      </c>
      <c r="C188" s="43" t="s">
        <v>75</v>
      </c>
      <c r="D188" s="19">
        <v>32.44</v>
      </c>
      <c r="E188" s="29"/>
      <c r="F188" s="19"/>
    </row>
    <row r="189" spans="2:6" s="7" customFormat="1">
      <c r="B189" s="44" t="s">
        <v>91</v>
      </c>
      <c r="C189" s="43" t="s">
        <v>75</v>
      </c>
      <c r="D189" s="19">
        <v>1.4</v>
      </c>
      <c r="E189" s="29"/>
      <c r="F189" s="19"/>
    </row>
    <row r="190" spans="2:6" s="7" customFormat="1">
      <c r="B190" s="45" t="s">
        <v>54</v>
      </c>
      <c r="C190" s="43"/>
      <c r="D190" s="19"/>
      <c r="E190" s="29"/>
      <c r="F190" s="19"/>
    </row>
    <row r="191" spans="2:6" s="7" customFormat="1">
      <c r="B191" s="44" t="s">
        <v>92</v>
      </c>
      <c r="C191" s="43" t="s">
        <v>5</v>
      </c>
      <c r="D191" s="19">
        <v>1</v>
      </c>
      <c r="E191" s="29"/>
      <c r="F191" s="19"/>
    </row>
    <row r="192" spans="2:6" s="7" customFormat="1">
      <c r="B192" s="44" t="s">
        <v>93</v>
      </c>
      <c r="C192" s="43" t="s">
        <v>18</v>
      </c>
      <c r="D192" s="19">
        <v>2</v>
      </c>
      <c r="E192" s="29"/>
      <c r="F192" s="19"/>
    </row>
    <row r="193" spans="2:6" s="7" customFormat="1">
      <c r="B193" s="44" t="s">
        <v>160</v>
      </c>
      <c r="C193" s="43" t="s">
        <v>53</v>
      </c>
      <c r="D193" s="19">
        <v>1</v>
      </c>
      <c r="E193" s="29"/>
      <c r="F193" s="19"/>
    </row>
    <row r="194" spans="2:6" s="7" customFormat="1">
      <c r="B194" s="44" t="s">
        <v>158</v>
      </c>
      <c r="C194" s="43" t="s">
        <v>19</v>
      </c>
      <c r="D194" s="19">
        <v>1</v>
      </c>
      <c r="E194" s="29"/>
      <c r="F194" s="19"/>
    </row>
    <row r="195" spans="2:6" s="7" customFormat="1">
      <c r="B195" s="44" t="s">
        <v>94</v>
      </c>
      <c r="C195" s="43" t="s">
        <v>95</v>
      </c>
      <c r="D195" s="19">
        <v>1</v>
      </c>
      <c r="E195" s="29"/>
      <c r="F195" s="19"/>
    </row>
    <row r="196" spans="2:6" s="9" customFormat="1" ht="15.75" thickBot="1">
      <c r="B196" s="67" t="s">
        <v>161</v>
      </c>
      <c r="C196" s="46"/>
      <c r="D196" s="46"/>
      <c r="E196" s="29"/>
      <c r="F196" s="19"/>
    </row>
    <row r="197" spans="2:6" s="9" customFormat="1" ht="13.5" thickTop="1">
      <c r="B197" s="60" t="s">
        <v>96</v>
      </c>
      <c r="C197" s="46"/>
      <c r="D197" s="20"/>
      <c r="E197" s="29"/>
      <c r="F197" s="19"/>
    </row>
    <row r="198" spans="2:6" s="9" customFormat="1">
      <c r="B198" s="68" t="s">
        <v>188</v>
      </c>
      <c r="C198" s="46" t="s">
        <v>99</v>
      </c>
      <c r="D198" s="20">
        <v>208.95599999999999</v>
      </c>
      <c r="E198" s="29"/>
      <c r="F198" s="19"/>
    </row>
    <row r="199" spans="2:6" s="9" customFormat="1">
      <c r="B199" s="59" t="s">
        <v>97</v>
      </c>
      <c r="C199" s="46" t="s">
        <v>8</v>
      </c>
      <c r="D199" s="20">
        <v>208.95599999999999</v>
      </c>
      <c r="E199" s="29"/>
      <c r="F199" s="19"/>
    </row>
    <row r="200" spans="2:6" s="9" customFormat="1">
      <c r="B200" s="60" t="s">
        <v>98</v>
      </c>
      <c r="C200" s="46"/>
      <c r="D200" s="20"/>
      <c r="E200" s="29"/>
      <c r="F200" s="19"/>
    </row>
    <row r="201" spans="2:6" s="9" customFormat="1">
      <c r="B201" s="59" t="s">
        <v>162</v>
      </c>
      <c r="C201" s="46" t="s">
        <v>99</v>
      </c>
      <c r="D201" s="20">
        <v>80.399999999999991</v>
      </c>
      <c r="E201" s="29"/>
      <c r="F201" s="19"/>
    </row>
    <row r="202" spans="2:6" s="9" customFormat="1">
      <c r="B202" s="60" t="s">
        <v>100</v>
      </c>
      <c r="C202" s="46"/>
      <c r="D202" s="20"/>
      <c r="E202" s="29"/>
      <c r="F202" s="19"/>
    </row>
    <row r="203" spans="2:6" s="9" customFormat="1">
      <c r="B203" s="44" t="s">
        <v>24</v>
      </c>
      <c r="C203" s="46" t="s">
        <v>8</v>
      </c>
      <c r="D203" s="20">
        <v>181.92240000000001</v>
      </c>
      <c r="E203" s="29"/>
      <c r="F203" s="19"/>
    </row>
    <row r="204" spans="2:6" s="9" customFormat="1">
      <c r="B204" s="60" t="s">
        <v>102</v>
      </c>
      <c r="C204" s="46"/>
      <c r="D204" s="20"/>
      <c r="E204" s="29"/>
      <c r="F204" s="19"/>
    </row>
    <row r="205" spans="2:6" s="9" customFormat="1" ht="25.5">
      <c r="B205" s="44" t="s">
        <v>164</v>
      </c>
      <c r="C205" s="46" t="s">
        <v>5</v>
      </c>
      <c r="D205" s="20">
        <f>6*2.1+1.4*0.8*3</f>
        <v>15.96</v>
      </c>
      <c r="E205" s="29"/>
      <c r="F205" s="19"/>
    </row>
    <row r="206" spans="2:6" s="9" customFormat="1" ht="38.25">
      <c r="B206" s="44" t="s">
        <v>29</v>
      </c>
      <c r="C206" s="46" t="s">
        <v>101</v>
      </c>
      <c r="D206" s="20">
        <f>237.258+(1.6*0.6*2*10.76)</f>
        <v>257.91719999999998</v>
      </c>
      <c r="E206" s="29"/>
      <c r="F206" s="19"/>
    </row>
    <row r="207" spans="2:6" s="9" customFormat="1">
      <c r="B207" s="60" t="s">
        <v>165</v>
      </c>
      <c r="C207" s="46"/>
      <c r="D207" s="20"/>
      <c r="E207" s="29"/>
      <c r="F207" s="19"/>
    </row>
    <row r="208" spans="2:6" s="9" customFormat="1" ht="25.5">
      <c r="B208" s="44" t="s">
        <v>27</v>
      </c>
      <c r="C208" s="46" t="s">
        <v>8</v>
      </c>
      <c r="D208" s="20">
        <v>30</v>
      </c>
      <c r="E208" s="29"/>
      <c r="F208" s="19"/>
    </row>
    <row r="209" spans="2:6" s="9" customFormat="1">
      <c r="B209" s="60" t="s">
        <v>103</v>
      </c>
      <c r="C209" s="46"/>
      <c r="D209" s="20"/>
      <c r="E209" s="29"/>
      <c r="F209" s="19"/>
    </row>
    <row r="210" spans="2:6" s="9" customFormat="1">
      <c r="B210" s="59" t="s">
        <v>163</v>
      </c>
      <c r="C210" s="46" t="s">
        <v>8</v>
      </c>
      <c r="D210" s="20">
        <v>32.704832713754648</v>
      </c>
      <c r="E210" s="29"/>
      <c r="F210" s="19"/>
    </row>
    <row r="211" spans="2:6" s="9" customFormat="1">
      <c r="B211" s="59" t="s">
        <v>104</v>
      </c>
      <c r="C211" s="46" t="s">
        <v>8</v>
      </c>
      <c r="D211" s="20">
        <v>290.52682253760008</v>
      </c>
      <c r="E211" s="29"/>
      <c r="F211" s="19"/>
    </row>
    <row r="212" spans="2:6" s="9" customFormat="1">
      <c r="B212" s="59" t="s">
        <v>105</v>
      </c>
      <c r="C212" s="46" t="s">
        <v>8</v>
      </c>
      <c r="D212" s="20">
        <v>134.44643942400003</v>
      </c>
      <c r="E212" s="29"/>
      <c r="F212" s="19"/>
    </row>
    <row r="213" spans="2:6" s="9" customFormat="1">
      <c r="B213" s="63" t="s">
        <v>172</v>
      </c>
      <c r="C213" s="46"/>
      <c r="D213" s="20"/>
      <c r="E213" s="29"/>
      <c r="F213" s="19"/>
    </row>
    <row r="214" spans="2:6" s="9" customFormat="1" ht="25.5">
      <c r="B214" s="59" t="s">
        <v>166</v>
      </c>
      <c r="C214" s="46" t="s">
        <v>106</v>
      </c>
      <c r="D214" s="20">
        <v>12</v>
      </c>
      <c r="E214" s="29"/>
      <c r="F214" s="19"/>
    </row>
    <row r="215" spans="2:6" s="9" customFormat="1">
      <c r="B215" s="59" t="s">
        <v>167</v>
      </c>
      <c r="C215" s="46" t="s">
        <v>106</v>
      </c>
      <c r="D215" s="20">
        <v>5</v>
      </c>
      <c r="E215" s="29"/>
      <c r="F215" s="19"/>
    </row>
    <row r="216" spans="2:6" s="9" customFormat="1">
      <c r="B216" s="59" t="s">
        <v>168</v>
      </c>
      <c r="C216" s="46" t="s">
        <v>106</v>
      </c>
      <c r="D216" s="20">
        <v>5</v>
      </c>
      <c r="E216" s="29"/>
      <c r="F216" s="19"/>
    </row>
    <row r="217" spans="2:6" s="9" customFormat="1" ht="25.5">
      <c r="B217" s="59" t="s">
        <v>169</v>
      </c>
      <c r="C217" s="46" t="s">
        <v>106</v>
      </c>
      <c r="D217" s="20">
        <v>9</v>
      </c>
      <c r="E217" s="29"/>
      <c r="F217" s="19"/>
    </row>
    <row r="218" spans="2:6" s="9" customFormat="1">
      <c r="B218" s="60" t="s">
        <v>171</v>
      </c>
      <c r="C218" s="46"/>
      <c r="D218" s="20"/>
      <c r="E218" s="29"/>
      <c r="F218" s="19"/>
    </row>
    <row r="219" spans="2:6" s="9" customFormat="1" ht="63.75">
      <c r="B219" s="56" t="s">
        <v>154</v>
      </c>
      <c r="C219" s="46" t="s">
        <v>5</v>
      </c>
      <c r="D219" s="20">
        <v>4</v>
      </c>
      <c r="E219" s="29"/>
      <c r="F219" s="19"/>
    </row>
    <row r="220" spans="2:6" s="9" customFormat="1" ht="25.5">
      <c r="B220" s="56" t="s">
        <v>152</v>
      </c>
      <c r="C220" s="46" t="s">
        <v>5</v>
      </c>
      <c r="D220" s="20">
        <v>5</v>
      </c>
      <c r="E220" s="29"/>
      <c r="F220" s="19"/>
    </row>
    <row r="221" spans="2:6" s="9" customFormat="1" ht="63.75">
      <c r="B221" s="56" t="s">
        <v>153</v>
      </c>
      <c r="C221" s="46" t="s">
        <v>5</v>
      </c>
      <c r="D221" s="20">
        <v>2</v>
      </c>
      <c r="E221" s="29"/>
      <c r="F221" s="19"/>
    </row>
    <row r="222" spans="2:6" s="9" customFormat="1">
      <c r="B222" s="59"/>
      <c r="C222" s="46"/>
      <c r="D222" s="20"/>
      <c r="E222" s="29"/>
      <c r="F222" s="19"/>
    </row>
    <row r="223" spans="2:6" ht="13.5" thickBot="1">
      <c r="B223" s="61" t="s">
        <v>170</v>
      </c>
      <c r="C223" s="43"/>
      <c r="D223" s="19"/>
      <c r="E223" s="29"/>
      <c r="F223" s="19"/>
    </row>
    <row r="224" spans="2:6" ht="13.5" thickTop="1">
      <c r="B224" s="60" t="s">
        <v>96</v>
      </c>
      <c r="C224" s="43"/>
      <c r="D224" s="19"/>
      <c r="E224" s="29"/>
      <c r="F224" s="19"/>
    </row>
    <row r="225" spans="2:6">
      <c r="B225" s="44" t="s">
        <v>188</v>
      </c>
      <c r="C225" s="43" t="s">
        <v>8</v>
      </c>
      <c r="D225" s="19">
        <v>129.8304</v>
      </c>
      <c r="E225" s="29"/>
      <c r="F225" s="19"/>
    </row>
    <row r="226" spans="2:6">
      <c r="B226" s="62" t="s">
        <v>97</v>
      </c>
      <c r="C226" s="43" t="s">
        <v>8</v>
      </c>
      <c r="D226" s="19">
        <v>129.8304</v>
      </c>
      <c r="E226" s="29"/>
      <c r="F226" s="19"/>
    </row>
    <row r="227" spans="2:6">
      <c r="B227" s="60" t="s">
        <v>107</v>
      </c>
      <c r="C227" s="43"/>
      <c r="D227" s="19"/>
      <c r="E227" s="29"/>
      <c r="F227" s="19"/>
    </row>
    <row r="228" spans="2:6">
      <c r="B228" s="59" t="s">
        <v>162</v>
      </c>
      <c r="C228" s="43" t="s">
        <v>8</v>
      </c>
      <c r="D228" s="19">
        <f>7*1.8*1.07+16.8+164.57</f>
        <v>194.852</v>
      </c>
      <c r="E228" s="29"/>
      <c r="F228" s="19"/>
    </row>
    <row r="229" spans="2:6">
      <c r="B229" s="60" t="s">
        <v>108</v>
      </c>
      <c r="C229" s="43"/>
      <c r="D229" s="19"/>
      <c r="E229" s="29"/>
      <c r="F229" s="19"/>
    </row>
    <row r="230" spans="2:6">
      <c r="B230" s="62" t="s">
        <v>173</v>
      </c>
      <c r="C230" s="43" t="s">
        <v>8</v>
      </c>
      <c r="D230" s="19">
        <f>16*2</f>
        <v>32</v>
      </c>
      <c r="E230" s="29"/>
      <c r="F230" s="19"/>
    </row>
    <row r="231" spans="2:6" ht="25.5">
      <c r="B231" s="62" t="s">
        <v>174</v>
      </c>
      <c r="C231" s="43" t="s">
        <v>19</v>
      </c>
      <c r="D231" s="19">
        <v>1</v>
      </c>
      <c r="E231" s="29"/>
      <c r="F231" s="19"/>
    </row>
    <row r="232" spans="2:6">
      <c r="B232" s="60" t="s">
        <v>100</v>
      </c>
      <c r="C232" s="43"/>
      <c r="D232" s="19"/>
      <c r="E232" s="29"/>
      <c r="F232" s="19"/>
    </row>
    <row r="233" spans="2:6">
      <c r="B233" s="44" t="s">
        <v>24</v>
      </c>
      <c r="C233" s="43" t="s">
        <v>8</v>
      </c>
      <c r="D233" s="19">
        <v>466.43000000000006</v>
      </c>
      <c r="E233" s="29"/>
      <c r="F233" s="19"/>
    </row>
    <row r="234" spans="2:6">
      <c r="B234" s="60" t="s">
        <v>109</v>
      </c>
      <c r="C234" s="43"/>
      <c r="D234" s="19"/>
      <c r="E234" s="29"/>
      <c r="F234" s="19"/>
    </row>
    <row r="235" spans="2:6">
      <c r="B235" s="62" t="s">
        <v>175</v>
      </c>
      <c r="C235" s="43" t="s">
        <v>19</v>
      </c>
      <c r="D235" s="19">
        <v>1</v>
      </c>
      <c r="E235" s="29"/>
      <c r="F235" s="19"/>
    </row>
    <row r="236" spans="2:6">
      <c r="B236" s="62" t="s">
        <v>176</v>
      </c>
      <c r="C236" s="43" t="s">
        <v>18</v>
      </c>
      <c r="D236" s="19">
        <v>3</v>
      </c>
      <c r="E236" s="29"/>
      <c r="F236" s="19"/>
    </row>
    <row r="237" spans="2:6">
      <c r="B237" s="62" t="s">
        <v>177</v>
      </c>
      <c r="C237" s="43" t="s">
        <v>19</v>
      </c>
      <c r="D237" s="19">
        <v>1</v>
      </c>
      <c r="E237" s="29"/>
      <c r="F237" s="19"/>
    </row>
    <row r="238" spans="2:6" ht="25.5">
      <c r="B238" s="56" t="s">
        <v>152</v>
      </c>
      <c r="C238" s="43" t="s">
        <v>18</v>
      </c>
      <c r="D238" s="19">
        <v>6</v>
      </c>
      <c r="E238" s="29"/>
      <c r="F238" s="19"/>
    </row>
    <row r="239" spans="2:6">
      <c r="B239" s="62" t="s">
        <v>178</v>
      </c>
      <c r="C239" s="43" t="s">
        <v>19</v>
      </c>
      <c r="D239" s="19">
        <v>1</v>
      </c>
      <c r="E239" s="29"/>
      <c r="F239" s="19"/>
    </row>
    <row r="240" spans="2:6">
      <c r="B240" s="60" t="s">
        <v>102</v>
      </c>
      <c r="C240" s="43"/>
      <c r="D240" s="19"/>
      <c r="E240" s="29"/>
      <c r="F240" s="19"/>
    </row>
    <row r="241" spans="2:6" ht="25.5">
      <c r="B241" s="44" t="s">
        <v>164</v>
      </c>
      <c r="C241" s="43" t="s">
        <v>25</v>
      </c>
      <c r="D241" s="19">
        <v>44.674799999999998</v>
      </c>
      <c r="E241" s="29"/>
      <c r="F241" s="19"/>
    </row>
    <row r="242" spans="2:6" ht="38.25">
      <c r="B242" s="44" t="s">
        <v>29</v>
      </c>
      <c r="C242" s="43" t="s">
        <v>25</v>
      </c>
      <c r="D242" s="19">
        <f>55.28</f>
        <v>55.28</v>
      </c>
      <c r="E242" s="29"/>
      <c r="F242" s="19"/>
    </row>
    <row r="243" spans="2:6">
      <c r="B243" s="60" t="s">
        <v>110</v>
      </c>
      <c r="C243" s="43"/>
      <c r="D243" s="19"/>
      <c r="E243" s="29"/>
      <c r="F243" s="19"/>
    </row>
    <row r="244" spans="2:6" ht="25.5">
      <c r="B244" s="44" t="s">
        <v>27</v>
      </c>
      <c r="C244" s="43" t="s">
        <v>8</v>
      </c>
      <c r="D244" s="19">
        <f>110*2</f>
        <v>220</v>
      </c>
      <c r="E244" s="29"/>
      <c r="F244" s="19"/>
    </row>
    <row r="245" spans="2:6">
      <c r="B245" s="60" t="s">
        <v>179</v>
      </c>
      <c r="C245" s="43"/>
      <c r="D245" s="19"/>
      <c r="E245" s="29"/>
      <c r="F245" s="19"/>
    </row>
    <row r="246" spans="2:6" ht="25.5">
      <c r="B246" s="44" t="s">
        <v>27</v>
      </c>
      <c r="C246" s="43" t="s">
        <v>8</v>
      </c>
      <c r="D246" s="19">
        <v>157.59359999999998</v>
      </c>
      <c r="E246" s="29"/>
      <c r="F246" s="19"/>
    </row>
    <row r="247" spans="2:6">
      <c r="B247" s="60" t="s">
        <v>111</v>
      </c>
      <c r="C247" s="43"/>
      <c r="D247" s="19"/>
      <c r="E247" s="29"/>
      <c r="F247" s="19"/>
    </row>
    <row r="248" spans="2:6">
      <c r="B248" s="62" t="s">
        <v>180</v>
      </c>
      <c r="C248" s="43" t="s">
        <v>5</v>
      </c>
      <c r="D248" s="19">
        <v>2</v>
      </c>
      <c r="E248" s="29"/>
      <c r="F248" s="19"/>
    </row>
    <row r="249" spans="2:6">
      <c r="B249" s="62" t="s">
        <v>112</v>
      </c>
      <c r="C249" s="43" t="s">
        <v>18</v>
      </c>
      <c r="D249" s="19">
        <v>325</v>
      </c>
      <c r="E249" s="29"/>
      <c r="F249" s="19"/>
    </row>
    <row r="250" spans="2:6">
      <c r="B250" s="62" t="s">
        <v>113</v>
      </c>
      <c r="C250" s="43" t="s">
        <v>8</v>
      </c>
      <c r="D250" s="19">
        <v>260</v>
      </c>
      <c r="E250" s="29"/>
      <c r="F250" s="19"/>
    </row>
    <row r="251" spans="2:6">
      <c r="B251" s="60" t="s">
        <v>114</v>
      </c>
      <c r="C251" s="43"/>
      <c r="D251" s="19"/>
      <c r="E251" s="29"/>
      <c r="F251" s="19"/>
    </row>
    <row r="252" spans="2:6">
      <c r="B252" s="62" t="s">
        <v>115</v>
      </c>
      <c r="C252" s="43" t="s">
        <v>8</v>
      </c>
      <c r="D252" s="30">
        <v>232.50260000000003</v>
      </c>
      <c r="E252" s="29"/>
      <c r="F252" s="19"/>
    </row>
    <row r="253" spans="2:6">
      <c r="B253" s="62" t="s">
        <v>116</v>
      </c>
      <c r="C253" s="43" t="s">
        <v>8</v>
      </c>
      <c r="D253" s="30">
        <v>55.28</v>
      </c>
      <c r="E253" s="29"/>
      <c r="F253" s="19"/>
    </row>
    <row r="254" spans="2:6">
      <c r="B254" s="62" t="s">
        <v>117</v>
      </c>
      <c r="C254" s="43" t="s">
        <v>8</v>
      </c>
      <c r="D254" s="30">
        <v>163.4</v>
      </c>
      <c r="E254" s="29"/>
      <c r="F254" s="19"/>
    </row>
    <row r="255" spans="2:6">
      <c r="B255" s="60" t="s">
        <v>118</v>
      </c>
      <c r="C255" s="43"/>
      <c r="D255" s="19"/>
      <c r="E255" s="29"/>
      <c r="F255" s="19"/>
    </row>
    <row r="256" spans="2:6">
      <c r="B256" s="62" t="s">
        <v>119</v>
      </c>
      <c r="C256" s="43" t="s">
        <v>53</v>
      </c>
      <c r="D256" s="19">
        <v>1</v>
      </c>
      <c r="E256" s="29"/>
      <c r="F256" s="19"/>
    </row>
    <row r="257" spans="2:6">
      <c r="B257" s="60" t="s">
        <v>181</v>
      </c>
      <c r="C257" s="43"/>
      <c r="D257" s="19"/>
      <c r="E257" s="29"/>
      <c r="F257" s="19"/>
    </row>
    <row r="258" spans="2:6" ht="25.5">
      <c r="B258" s="44" t="s">
        <v>182</v>
      </c>
      <c r="C258" s="43" t="s">
        <v>106</v>
      </c>
      <c r="D258" s="19">
        <v>44</v>
      </c>
      <c r="E258" s="29"/>
      <c r="F258" s="19"/>
    </row>
    <row r="259" spans="2:6">
      <c r="B259" s="59" t="s">
        <v>168</v>
      </c>
      <c r="C259" s="43" t="s">
        <v>106</v>
      </c>
      <c r="D259" s="19">
        <v>11</v>
      </c>
      <c r="E259" s="29"/>
      <c r="F259" s="19"/>
    </row>
    <row r="260" spans="2:6">
      <c r="B260" s="59" t="s">
        <v>167</v>
      </c>
      <c r="C260" s="43" t="s">
        <v>106</v>
      </c>
      <c r="D260" s="19">
        <v>1</v>
      </c>
      <c r="E260" s="29"/>
      <c r="F260" s="19"/>
    </row>
    <row r="261" spans="2:6">
      <c r="B261" s="44" t="s">
        <v>183</v>
      </c>
      <c r="C261" s="43" t="s">
        <v>106</v>
      </c>
      <c r="D261" s="19">
        <v>4</v>
      </c>
      <c r="E261" s="29"/>
      <c r="F261" s="19"/>
    </row>
    <row r="262" spans="2:6" ht="25.5">
      <c r="B262" s="59" t="s">
        <v>169</v>
      </c>
      <c r="C262" s="43" t="s">
        <v>106</v>
      </c>
      <c r="D262" s="19">
        <v>15</v>
      </c>
      <c r="E262" s="29"/>
      <c r="F262" s="19"/>
    </row>
    <row r="263" spans="2:6">
      <c r="B263" s="69" t="s">
        <v>191</v>
      </c>
      <c r="C263" s="43"/>
      <c r="D263" s="70"/>
      <c r="E263" s="29"/>
      <c r="F263" s="19"/>
    </row>
    <row r="264" spans="2:6">
      <c r="B264" s="71" t="s">
        <v>192</v>
      </c>
      <c r="C264" s="72" t="s">
        <v>193</v>
      </c>
      <c r="D264" s="73">
        <v>8</v>
      </c>
      <c r="E264" s="29"/>
      <c r="F264" s="19"/>
    </row>
    <row r="265" spans="2:6">
      <c r="B265" s="71" t="s">
        <v>194</v>
      </c>
      <c r="C265" s="72" t="s">
        <v>193</v>
      </c>
      <c r="D265" s="73">
        <v>1</v>
      </c>
      <c r="E265" s="29"/>
      <c r="F265" s="19"/>
    </row>
    <row r="266" spans="2:6">
      <c r="B266" s="71" t="s">
        <v>195</v>
      </c>
      <c r="C266" s="72" t="s">
        <v>196</v>
      </c>
      <c r="D266" s="73">
        <v>1</v>
      </c>
      <c r="E266" s="29"/>
      <c r="F266" s="19"/>
    </row>
    <row r="267" spans="2:6">
      <c r="B267" s="71" t="s">
        <v>197</v>
      </c>
      <c r="C267" s="72" t="s">
        <v>193</v>
      </c>
      <c r="D267" s="73">
        <v>1</v>
      </c>
      <c r="E267" s="29"/>
      <c r="F267" s="19"/>
    </row>
    <row r="268" spans="2:6" ht="13.5" thickBot="1">
      <c r="B268" s="39"/>
      <c r="C268" s="74"/>
      <c r="D268" s="41"/>
      <c r="E268" s="29"/>
      <c r="F268" s="19"/>
    </row>
    <row r="269" spans="2:6" ht="13.5" thickBot="1">
      <c r="B269" s="64" t="s">
        <v>120</v>
      </c>
      <c r="C269" s="43"/>
      <c r="D269" s="19"/>
      <c r="E269" s="29"/>
      <c r="F269" s="19"/>
    </row>
    <row r="270" spans="2:6">
      <c r="B270" s="59" t="s">
        <v>168</v>
      </c>
      <c r="C270" s="43" t="s">
        <v>106</v>
      </c>
      <c r="D270" s="19">
        <v>2</v>
      </c>
      <c r="E270" s="29"/>
      <c r="F270" s="19"/>
    </row>
    <row r="271" spans="2:6">
      <c r="B271" s="59" t="s">
        <v>184</v>
      </c>
      <c r="C271" s="43" t="s">
        <v>106</v>
      </c>
      <c r="D271" s="19">
        <v>1</v>
      </c>
      <c r="E271" s="29"/>
      <c r="F271" s="19"/>
    </row>
    <row r="272" spans="2:6" ht="13.5" thickBot="1">
      <c r="B272" s="44"/>
      <c r="C272" s="43"/>
      <c r="D272" s="19"/>
      <c r="E272" s="29"/>
      <c r="F272" s="19"/>
    </row>
    <row r="273" spans="2:6" ht="13.5" thickBot="1">
      <c r="B273" s="64" t="s">
        <v>121</v>
      </c>
      <c r="C273" s="43"/>
      <c r="D273" s="19"/>
      <c r="E273" s="29"/>
      <c r="F273" s="19"/>
    </row>
    <row r="274" spans="2:6">
      <c r="B274" s="59" t="s">
        <v>184</v>
      </c>
      <c r="C274" s="43" t="s">
        <v>106</v>
      </c>
      <c r="D274" s="19">
        <v>18</v>
      </c>
      <c r="E274" s="29"/>
      <c r="F274" s="19"/>
    </row>
    <row r="275" spans="2:6">
      <c r="B275" s="59" t="s">
        <v>168</v>
      </c>
      <c r="C275" s="43" t="s">
        <v>106</v>
      </c>
      <c r="D275" s="19">
        <v>3</v>
      </c>
      <c r="E275" s="29"/>
      <c r="F275" s="19"/>
    </row>
    <row r="276" spans="2:6" ht="25.5">
      <c r="B276" s="44" t="s">
        <v>122</v>
      </c>
      <c r="C276" s="43" t="s">
        <v>106</v>
      </c>
      <c r="D276" s="19">
        <v>25</v>
      </c>
      <c r="E276" s="29"/>
      <c r="F276" s="19"/>
    </row>
    <row r="277" spans="2:6">
      <c r="B277" s="44" t="s">
        <v>123</v>
      </c>
      <c r="C277" s="43" t="s">
        <v>106</v>
      </c>
      <c r="D277" s="19">
        <v>74</v>
      </c>
      <c r="E277" s="29"/>
      <c r="F277" s="19"/>
    </row>
    <row r="278" spans="2:6">
      <c r="B278" s="44" t="s">
        <v>124</v>
      </c>
      <c r="C278" s="43" t="s">
        <v>125</v>
      </c>
      <c r="D278" s="19">
        <v>1</v>
      </c>
      <c r="E278" s="29"/>
      <c r="F278" s="19"/>
    </row>
    <row r="279" spans="2:6" ht="13.5" thickBot="1">
      <c r="B279" s="44" t="s">
        <v>126</v>
      </c>
      <c r="C279" s="43" t="s">
        <v>125</v>
      </c>
      <c r="D279" s="19">
        <v>1</v>
      </c>
      <c r="E279" s="29"/>
      <c r="F279" s="19"/>
    </row>
    <row r="280" spans="2:6" ht="13.5" thickBot="1">
      <c r="B280" s="64" t="s">
        <v>54</v>
      </c>
      <c r="C280" s="43"/>
      <c r="D280" s="19"/>
      <c r="E280" s="29"/>
      <c r="F280" s="19"/>
    </row>
    <row r="281" spans="2:6">
      <c r="B281" s="75" t="s">
        <v>198</v>
      </c>
      <c r="C281" s="76"/>
      <c r="D281" s="77"/>
      <c r="E281" s="29"/>
      <c r="F281" s="19"/>
    </row>
    <row r="282" spans="2:6">
      <c r="B282" s="78" t="s">
        <v>199</v>
      </c>
      <c r="C282" s="79" t="s">
        <v>15</v>
      </c>
      <c r="D282" s="80">
        <v>8.9</v>
      </c>
      <c r="E282" s="29"/>
      <c r="F282" s="19"/>
    </row>
    <row r="283" spans="2:6">
      <c r="B283" s="78" t="s">
        <v>200</v>
      </c>
      <c r="C283" s="79" t="s">
        <v>15</v>
      </c>
      <c r="D283" s="80">
        <v>2.95</v>
      </c>
      <c r="E283" s="29"/>
      <c r="F283" s="19"/>
    </row>
    <row r="284" spans="2:6">
      <c r="B284" s="81" t="s">
        <v>201</v>
      </c>
      <c r="C284" s="79" t="s">
        <v>25</v>
      </c>
      <c r="D284" s="80">
        <v>3.5600000000000005</v>
      </c>
      <c r="E284" s="29"/>
      <c r="F284" s="19"/>
    </row>
    <row r="285" spans="2:6">
      <c r="B285" s="81" t="s">
        <v>202</v>
      </c>
      <c r="C285" s="79" t="s">
        <v>25</v>
      </c>
      <c r="D285" s="80">
        <v>3.5600000000000005</v>
      </c>
      <c r="E285" s="29"/>
      <c r="F285" s="19"/>
    </row>
    <row r="286" spans="2:6">
      <c r="B286" s="82" t="s">
        <v>203</v>
      </c>
      <c r="C286" s="83" t="s">
        <v>25</v>
      </c>
      <c r="D286" s="84">
        <v>50</v>
      </c>
      <c r="E286" s="29"/>
      <c r="F286" s="19"/>
    </row>
    <row r="287" spans="2:6">
      <c r="B287" s="85" t="s">
        <v>204</v>
      </c>
      <c r="C287" s="82"/>
      <c r="D287" s="82"/>
      <c r="E287" s="29"/>
      <c r="F287" s="19"/>
    </row>
    <row r="288" spans="2:6">
      <c r="B288" s="81" t="s">
        <v>112</v>
      </c>
      <c r="C288" s="86" t="s">
        <v>18</v>
      </c>
      <c r="D288" s="87">
        <v>350</v>
      </c>
      <c r="E288" s="29"/>
      <c r="F288" s="19"/>
    </row>
    <row r="289" spans="1:6">
      <c r="B289" s="81" t="s">
        <v>113</v>
      </c>
      <c r="C289" s="86" t="s">
        <v>8</v>
      </c>
      <c r="D289" s="87">
        <v>500</v>
      </c>
      <c r="E289" s="29"/>
      <c r="F289" s="19"/>
    </row>
    <row r="290" spans="1:6">
      <c r="B290" s="82" t="s">
        <v>205</v>
      </c>
      <c r="C290" s="88" t="s">
        <v>25</v>
      </c>
      <c r="D290" s="89">
        <v>150</v>
      </c>
      <c r="E290" s="29"/>
      <c r="F290" s="19"/>
    </row>
    <row r="291" spans="1:6">
      <c r="B291" s="82" t="s">
        <v>206</v>
      </c>
      <c r="C291" s="88" t="s">
        <v>25</v>
      </c>
      <c r="D291" s="89"/>
      <c r="E291" s="29"/>
      <c r="F291" s="19"/>
    </row>
    <row r="292" spans="1:6">
      <c r="B292" s="82" t="s">
        <v>207</v>
      </c>
      <c r="C292" s="88" t="s">
        <v>196</v>
      </c>
      <c r="D292" s="89">
        <v>1</v>
      </c>
      <c r="E292" s="29"/>
      <c r="F292" s="19"/>
    </row>
    <row r="293" spans="1:6">
      <c r="B293" s="82" t="s">
        <v>208</v>
      </c>
      <c r="C293" s="88" t="s">
        <v>196</v>
      </c>
      <c r="D293" s="89">
        <v>1</v>
      </c>
      <c r="E293" s="29"/>
      <c r="F293" s="19"/>
    </row>
    <row r="294" spans="1:6">
      <c r="B294" s="90" t="s">
        <v>209</v>
      </c>
      <c r="C294" s="88" t="s">
        <v>18</v>
      </c>
      <c r="D294" s="89">
        <v>1</v>
      </c>
      <c r="E294" s="29"/>
      <c r="F294" s="19"/>
    </row>
    <row r="295" spans="1:6">
      <c r="B295" s="82" t="s">
        <v>210</v>
      </c>
      <c r="C295" s="88" t="s">
        <v>196</v>
      </c>
      <c r="D295" s="89">
        <v>1</v>
      </c>
      <c r="E295" s="29"/>
      <c r="F295" s="19"/>
    </row>
    <row r="296" spans="1:6">
      <c r="B296" s="82" t="s">
        <v>211</v>
      </c>
      <c r="C296" s="88" t="s">
        <v>196</v>
      </c>
      <c r="D296" s="89">
        <v>1</v>
      </c>
      <c r="E296" s="29"/>
      <c r="F296" s="19"/>
    </row>
    <row r="297" spans="1:6">
      <c r="B297" s="91" t="s">
        <v>212</v>
      </c>
      <c r="C297" s="92" t="s">
        <v>8</v>
      </c>
      <c r="D297" s="93">
        <v>476</v>
      </c>
      <c r="E297" s="29"/>
      <c r="F297" s="19"/>
    </row>
    <row r="298" spans="1:6" ht="13.5" thickBot="1">
      <c r="B298" s="44"/>
      <c r="C298" s="43"/>
      <c r="D298" s="19"/>
      <c r="E298" s="19"/>
      <c r="F298" s="19"/>
    </row>
    <row r="299" spans="1:6" ht="13.9" customHeight="1" thickBot="1">
      <c r="A299" s="3"/>
      <c r="B299" s="47"/>
      <c r="C299" s="97" t="s">
        <v>135</v>
      </c>
      <c r="D299" s="98"/>
      <c r="E299" s="98"/>
      <c r="F299" s="48">
        <f>SUM(F15:F280)</f>
        <v>0</v>
      </c>
    </row>
    <row r="300" spans="1:6">
      <c r="A300" s="3"/>
      <c r="B300" s="47"/>
      <c r="C300" s="49"/>
      <c r="D300" s="21"/>
      <c r="E300" s="22"/>
      <c r="F300" s="21"/>
    </row>
    <row r="301" spans="1:6" ht="13.5" thickBot="1">
      <c r="A301" s="3"/>
      <c r="B301" s="47"/>
      <c r="C301" s="49"/>
      <c r="D301" s="21"/>
      <c r="E301" s="22"/>
      <c r="F301" s="21"/>
    </row>
    <row r="302" spans="1:6" ht="13.5" thickBot="1">
      <c r="A302" s="3"/>
      <c r="B302" s="50" t="s">
        <v>127</v>
      </c>
      <c r="C302" s="49"/>
      <c r="D302" s="21"/>
      <c r="E302" s="22"/>
      <c r="F302" s="21"/>
    </row>
    <row r="303" spans="1:6" ht="13.5" thickTop="1">
      <c r="A303" s="3"/>
      <c r="B303" s="47" t="s">
        <v>128</v>
      </c>
      <c r="C303" s="49"/>
      <c r="D303" s="23">
        <v>0.1</v>
      </c>
      <c r="E303" s="22"/>
      <c r="F303" s="21">
        <f>+F299*D303</f>
        <v>0</v>
      </c>
    </row>
    <row r="304" spans="1:6">
      <c r="A304" s="3"/>
      <c r="B304" s="47" t="s">
        <v>129</v>
      </c>
      <c r="C304" s="49"/>
      <c r="D304" s="23">
        <v>0.05</v>
      </c>
      <c r="E304" s="22"/>
      <c r="F304" s="21">
        <f>+F299*D304</f>
        <v>0</v>
      </c>
    </row>
    <row r="305" spans="1:6">
      <c r="A305" s="3"/>
      <c r="B305" s="47" t="s">
        <v>130</v>
      </c>
      <c r="C305" s="49"/>
      <c r="D305" s="23">
        <v>0.03</v>
      </c>
      <c r="E305" s="22"/>
      <c r="F305" s="21">
        <f>+F299*D305</f>
        <v>0</v>
      </c>
    </row>
    <row r="306" spans="1:6">
      <c r="A306" s="3"/>
      <c r="B306" s="47" t="s">
        <v>131</v>
      </c>
      <c r="C306" s="49"/>
      <c r="D306" s="23">
        <v>0.01</v>
      </c>
      <c r="E306" s="22"/>
      <c r="F306" s="21">
        <f>+F299*D306</f>
        <v>0</v>
      </c>
    </row>
    <row r="307" spans="1:6">
      <c r="A307" s="3"/>
      <c r="B307" s="47" t="s">
        <v>136</v>
      </c>
      <c r="C307" s="49"/>
      <c r="D307" s="23">
        <v>4.4999999999999998E-2</v>
      </c>
      <c r="E307" s="24"/>
      <c r="F307" s="21">
        <f>+F299*D307</f>
        <v>0</v>
      </c>
    </row>
    <row r="308" spans="1:6">
      <c r="A308" s="3"/>
      <c r="B308" s="47" t="s">
        <v>137</v>
      </c>
      <c r="C308" s="49"/>
      <c r="D308" s="23">
        <v>0.05</v>
      </c>
      <c r="E308" s="24"/>
      <c r="F308" s="21">
        <f>+F299*D308</f>
        <v>0</v>
      </c>
    </row>
    <row r="309" spans="1:6">
      <c r="A309" s="3"/>
      <c r="B309" s="47" t="s">
        <v>132</v>
      </c>
      <c r="C309" s="49"/>
      <c r="D309" s="23">
        <v>1E-3</v>
      </c>
      <c r="E309" s="22"/>
      <c r="F309" s="21">
        <f>+F299*D309</f>
        <v>0</v>
      </c>
    </row>
    <row r="310" spans="1:6">
      <c r="A310" s="3"/>
      <c r="B310" s="47" t="s">
        <v>133</v>
      </c>
      <c r="C310" s="49"/>
      <c r="D310" s="23">
        <v>0.18</v>
      </c>
      <c r="E310" s="22"/>
      <c r="F310" s="21">
        <f>+F303*D310</f>
        <v>0</v>
      </c>
    </row>
    <row r="311" spans="1:6" ht="13.5" thickBot="1">
      <c r="A311" s="3"/>
      <c r="B311" s="47"/>
      <c r="C311" s="49"/>
      <c r="D311" s="21"/>
      <c r="E311" s="22"/>
      <c r="F311" s="21"/>
    </row>
    <row r="312" spans="1:6" ht="13.5" thickBot="1">
      <c r="A312" s="3"/>
      <c r="B312" s="47"/>
      <c r="C312" s="97" t="s">
        <v>138</v>
      </c>
      <c r="D312" s="98"/>
      <c r="E312" s="98"/>
      <c r="F312" s="48">
        <f>SUM(F303:F311)</f>
        <v>0</v>
      </c>
    </row>
    <row r="313" spans="1:6">
      <c r="A313" s="3"/>
      <c r="B313" s="47"/>
      <c r="C313" s="49"/>
      <c r="D313" s="21"/>
      <c r="E313" s="22"/>
      <c r="F313" s="21"/>
    </row>
    <row r="314" spans="1:6" ht="13.5" thickBot="1">
      <c r="A314" s="3"/>
      <c r="B314" s="47"/>
      <c r="C314" s="49"/>
      <c r="D314" s="21"/>
      <c r="E314" s="22"/>
      <c r="F314" s="21"/>
    </row>
    <row r="315" spans="1:6" ht="18" customHeight="1" thickBot="1">
      <c r="A315" s="3"/>
      <c r="B315" s="47"/>
      <c r="C315" s="99" t="s">
        <v>139</v>
      </c>
      <c r="D315" s="100"/>
      <c r="E315" s="100"/>
      <c r="F315" s="51">
        <f>+F299+F312</f>
        <v>0</v>
      </c>
    </row>
    <row r="316" spans="1:6">
      <c r="A316" s="3"/>
      <c r="B316" s="47"/>
      <c r="C316" s="49"/>
      <c r="D316" s="21"/>
      <c r="E316" s="22"/>
      <c r="F316" s="21"/>
    </row>
    <row r="317" spans="1:6">
      <c r="A317" s="3"/>
      <c r="B317" s="47"/>
      <c r="C317" s="49"/>
      <c r="D317" s="21"/>
      <c r="E317" s="22"/>
      <c r="F317" s="21"/>
    </row>
    <row r="318" spans="1:6">
      <c r="A318" s="3"/>
      <c r="B318" s="105" t="s">
        <v>140</v>
      </c>
      <c r="C318" s="105"/>
      <c r="D318" s="105"/>
      <c r="E318" s="22"/>
      <c r="F318" s="21"/>
    </row>
    <row r="319" spans="1:6">
      <c r="A319" s="3"/>
      <c r="B319" s="94"/>
      <c r="C319" s="94"/>
      <c r="D319" s="94"/>
      <c r="E319" s="26"/>
      <c r="F319" s="25"/>
    </row>
    <row r="320" spans="1:6">
      <c r="A320" s="3"/>
      <c r="B320" s="95" t="s">
        <v>141</v>
      </c>
      <c r="C320" s="95"/>
      <c r="D320" s="95"/>
    </row>
    <row r="321" spans="1:6">
      <c r="A321" s="3"/>
      <c r="B321" s="52"/>
      <c r="C321" s="53"/>
    </row>
    <row r="322" spans="1:6">
      <c r="A322" s="3"/>
      <c r="B322" s="54"/>
      <c r="C322" s="55"/>
    </row>
    <row r="323" spans="1:6">
      <c r="A323" s="3"/>
    </row>
    <row r="324" spans="1:6">
      <c r="A324" s="3"/>
      <c r="E324" s="28"/>
      <c r="F324" s="27"/>
    </row>
    <row r="325" spans="1:6">
      <c r="A325" s="3"/>
      <c r="E325" s="28"/>
      <c r="F325" s="27"/>
    </row>
    <row r="326" spans="1:6">
      <c r="B326" s="27"/>
      <c r="C326" s="28"/>
      <c r="D326" s="27"/>
      <c r="E326" s="10"/>
      <c r="F326" s="8"/>
    </row>
    <row r="327" spans="1:6">
      <c r="A327" s="13"/>
      <c r="B327" s="13"/>
      <c r="C327" s="13"/>
      <c r="D327" s="14"/>
      <c r="E327" s="15"/>
      <c r="F327" s="16"/>
    </row>
  </sheetData>
  <mergeCells count="11">
    <mergeCell ref="A1:F1"/>
    <mergeCell ref="A4:F4"/>
    <mergeCell ref="A6:F6"/>
    <mergeCell ref="A7:F7"/>
    <mergeCell ref="B318:D318"/>
    <mergeCell ref="B319:D319"/>
    <mergeCell ref="B320:D320"/>
    <mergeCell ref="C9:F10"/>
    <mergeCell ref="C299:E299"/>
    <mergeCell ref="C312:E312"/>
    <mergeCell ref="C315:E315"/>
  </mergeCells>
  <printOptions horizontalCentered="1"/>
  <pageMargins left="0.11811023622047245" right="0.19685039370078741" top="0.35433070866141736" bottom="0.55118110236220474" header="0.31496062992125984" footer="0.31496062992125984"/>
  <pageSetup scale="87" orientation="portrait" r:id="rId1"/>
  <headerFooter>
    <oddFooter>&amp;L&amp;F&amp;R&amp;P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Presupuesto</vt:lpstr>
      <vt:lpstr>Presupuesto!Print_Area</vt:lpstr>
      <vt:lpstr>Presupuesto!Print_Titles</vt:lpstr>
    </vt:vector>
  </TitlesOfParts>
  <Company>Ministerio de Educación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junior gonzalez</dc:creator>
  <cp:lastModifiedBy>Gregorio Valdez</cp:lastModifiedBy>
  <cp:lastPrinted>2019-04-01T14:37:17Z</cp:lastPrinted>
  <dcterms:created xsi:type="dcterms:W3CDTF">2015-11-20T12:15:11Z</dcterms:created>
  <dcterms:modified xsi:type="dcterms:W3CDTF">2019-06-21T15:35:56Z</dcterms:modified>
</cp:coreProperties>
</file>