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95"/>
  </bookViews>
  <sheets>
    <sheet name="#51 (Sergio A. Hernández)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'#51 (Sergio A. Hernández)'!$A$1:$F$259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2" i="1" l="1"/>
  <c r="D199" i="1"/>
  <c r="D142" i="1"/>
  <c r="D141" i="1"/>
  <c r="D133" i="1"/>
  <c r="D122" i="1"/>
  <c r="D87" i="1"/>
  <c r="D86" i="1"/>
  <c r="D84" i="1"/>
  <c r="D67" i="1"/>
  <c r="D65" i="1"/>
  <c r="D64" i="1"/>
  <c r="D63" i="1"/>
  <c r="D58" i="1"/>
  <c r="D62" i="1" s="1"/>
  <c r="D57" i="1"/>
  <c r="D61" i="1" s="1"/>
  <c r="D56" i="1"/>
  <c r="D55" i="1"/>
  <c r="D54" i="1"/>
  <c r="D51" i="1"/>
  <c r="D50" i="1"/>
  <c r="D45" i="1"/>
  <c r="D44" i="1"/>
  <c r="D41" i="1"/>
  <c r="D40" i="1"/>
  <c r="D37" i="1"/>
  <c r="D36" i="1"/>
  <c r="D33" i="1"/>
  <c r="D34" i="1" s="1"/>
  <c r="D32" i="1"/>
  <c r="D31" i="1"/>
  <c r="D28" i="1"/>
  <c r="D27" i="1"/>
  <c r="D24" i="1"/>
  <c r="D23" i="1"/>
  <c r="D25" i="1" l="1"/>
  <c r="D42" i="1"/>
  <c r="F240" i="1" l="1"/>
  <c r="F245" i="1" s="1"/>
  <c r="F247" i="1" l="1"/>
  <c r="F242" i="1"/>
  <c r="F244" i="1"/>
  <c r="F246" i="1"/>
  <c r="F241" i="1"/>
  <c r="F243" i="1"/>
  <c r="F249" i="1" l="1"/>
  <c r="F251" i="1" s="1"/>
  <c r="F254" i="1" s="1"/>
</calcChain>
</file>

<file path=xl/sharedStrings.xml><?xml version="1.0" encoding="utf-8"?>
<sst xmlns="http://schemas.openxmlformats.org/spreadsheetml/2006/main" count="369" uniqueCount="221">
  <si>
    <t xml:space="preserve">PRESUPUESTO </t>
  </si>
  <si>
    <t xml:space="preserve">CENTRO EDUCATIVO </t>
  </si>
  <si>
    <t>DESCRIPCION DEL PROYECTO</t>
  </si>
  <si>
    <t xml:space="preserve">SERGIO A. HERNANDEZ </t>
  </si>
  <si>
    <t xml:space="preserve">Construcción de Cocina-Comedor y Reparación de 17 Aulas </t>
  </si>
  <si>
    <t xml:space="preserve">Ubicación: </t>
  </si>
  <si>
    <t xml:space="preserve">Tamboril,Santiago 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</si>
  <si>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</si>
  <si>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</si>
  <si>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</si>
  <si>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</si>
  <si>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</si>
  <si>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</si>
  <si>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</si>
  <si>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</si>
  <si>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</si>
  <si>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</si>
  <si>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</si>
  <si>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</si>
  <si>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</si>
  <si>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</si>
  <si>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</si>
  <si>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</si>
  <si>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REPARACION</t>
  </si>
  <si>
    <t>REPARACIONES GENERALES DE MODULOS EXISTENTES</t>
  </si>
  <si>
    <t>MODULO DE 10 AULAS (TECHO INCLINADO 2 AGUAS)</t>
  </si>
  <si>
    <t xml:space="preserve">Brillado y cristalizado de pisos </t>
  </si>
  <si>
    <t>Mt²</t>
  </si>
  <si>
    <t xml:space="preserve">Remoción y limpieza de techo (utilizar hidrolavadora de 2500psi) </t>
  </si>
  <si>
    <t>mt²</t>
  </si>
  <si>
    <t xml:space="preserve">Pintura de aluminio en techo (2 manos) </t>
  </si>
  <si>
    <t xml:space="preserve">Pintura en protectores de ventanas </t>
  </si>
  <si>
    <t>m2</t>
  </si>
  <si>
    <t xml:space="preserve">Pintura acrílica en muros, techo y vigas </t>
  </si>
  <si>
    <t>Pintura satinada en muros hasta 1.50mt SNP</t>
  </si>
  <si>
    <t>REP. MODULO DE AULAS Y ADMINISTRACION</t>
  </si>
  <si>
    <t xml:space="preserve">Pintura de mantenimiento en puertas de administración </t>
  </si>
  <si>
    <t>REP. AULAS + SALON MULTIUSO</t>
  </si>
  <si>
    <t>REPARACIÓN PASARELAS DE INTERCONEXION</t>
  </si>
  <si>
    <t>Pulido y brillado pisos</t>
  </si>
  <si>
    <t xml:space="preserve">Lona impermeable de 4mm granular </t>
  </si>
  <si>
    <t>Pintura Acrílica  (muros y columnas)</t>
  </si>
  <si>
    <t xml:space="preserve">REPARACION BAÑO DE 6 INODOROS (3 Unidades) </t>
  </si>
  <si>
    <t>Ceramica pared blanco (0.15x0.20)</t>
  </si>
  <si>
    <t>Fino de mezcla techo inclinado</t>
  </si>
  <si>
    <t>Impermeabiliz.Lona Poliester ( e=3.mm )</t>
  </si>
  <si>
    <t>Desmontura de inodoros</t>
  </si>
  <si>
    <t>und</t>
  </si>
  <si>
    <t>Desmontura de lavamanos</t>
  </si>
  <si>
    <t>Desmontura de orinales</t>
  </si>
  <si>
    <t>Construcción y confección meseta lavamanos revestida en cerámica 0.20*0.20 blanca brillante (europea)</t>
  </si>
  <si>
    <t>unds</t>
  </si>
  <si>
    <t>Inodoros Simplex (inc. accs, m.o.))</t>
  </si>
  <si>
    <t>Lavamanos Blanco Ovalados</t>
  </si>
  <si>
    <t>Orinales Sencillos</t>
  </si>
  <si>
    <t xml:space="preserve">Desmontar puertas (CABINA DE BAÑOS) </t>
  </si>
  <si>
    <t xml:space="preserve">Pintura en puertas de entrada a baños </t>
  </si>
  <si>
    <t xml:space="preserve">Puertas en cabina de baño en Zincalum de 0.80*1.20 (blanca, lisa, 2 pestillos) </t>
  </si>
  <si>
    <t>Acrilica en paredes</t>
  </si>
  <si>
    <t>Pintura satinada en muros y columnas hasta 1.50mt SNP</t>
  </si>
  <si>
    <t xml:space="preserve">Suministro e instalacion de piezas para el inodoro </t>
  </si>
  <si>
    <t>ud</t>
  </si>
  <si>
    <t xml:space="preserve">Suministro e instalacion de piezas para lavamanos </t>
  </si>
  <si>
    <t xml:space="preserve">Suministro e instalacion de piezas para orinales </t>
  </si>
  <si>
    <t xml:space="preserve">Limpieza registros </t>
  </si>
  <si>
    <t>und.</t>
  </si>
  <si>
    <t xml:space="preserve">REPARACION CANCHA MIXTA </t>
  </si>
  <si>
    <t xml:space="preserve">Desmonte tableros </t>
  </si>
  <si>
    <t xml:space="preserve">Limpieza con máquina hidrolavadora de 2500psi piso cancha </t>
  </si>
  <si>
    <t xml:space="preserve">Suministro y Colocación de Tablero fiber-glass (incluye aros con resortes y malla) </t>
  </si>
  <si>
    <t xml:space="preserve">Pintura en piso cancha: Tennis Court en Zona de Juego y de Tránsito Blanca para lineas de demarcación </t>
  </si>
  <si>
    <t>ml</t>
  </si>
  <si>
    <t>Reparación de tableros</t>
  </si>
  <si>
    <t>PA</t>
  </si>
  <si>
    <t xml:space="preserve">VERJA PERIM. EN MUROS (448.00 ml) </t>
  </si>
  <si>
    <t>Pintura acrílica en muros, viga y columnas (ambos lados)</t>
  </si>
  <si>
    <t xml:space="preserve">Desmonte y bote de alambre de trinchera </t>
  </si>
  <si>
    <t xml:space="preserve">Confección y colocación palometas con barras de ½" en forma de "V" </t>
  </si>
  <si>
    <t xml:space="preserve">Suministro Alambre Galvanizado tipo trinchera </t>
  </si>
  <si>
    <t>Roll</t>
  </si>
  <si>
    <t xml:space="preserve">Alambre de amarre No.14 </t>
  </si>
  <si>
    <t>qq</t>
  </si>
  <si>
    <t xml:space="preserve">Mano de Obra Instalación Alambre galvanizado </t>
  </si>
  <si>
    <t xml:space="preserve">AREAS EXTERIORES </t>
  </si>
  <si>
    <t xml:space="preserve">Señalización de espacios </t>
  </si>
  <si>
    <t xml:space="preserve">Acondicionamiento tarja y base de bandera </t>
  </si>
  <si>
    <t xml:space="preserve">Limpieza de sépticos </t>
  </si>
  <si>
    <t xml:space="preserve">Limpieza de cisterna </t>
  </si>
  <si>
    <t>Piezas y mano de obra para desinstalar e instalar tinacos</t>
  </si>
  <si>
    <t>CONSTRUCCION COMEDOR - COCINA T2-R</t>
  </si>
  <si>
    <t xml:space="preserve">Terminación de Techos : </t>
  </si>
  <si>
    <t>Impermeab. en lona asfáltica de 3mm (granular)</t>
  </si>
  <si>
    <t>Sum. y Col. Parilla metálica (tipo hongo) en desague techo</t>
  </si>
  <si>
    <t xml:space="preserve">Desague de techo (caida libre de 2") </t>
  </si>
  <si>
    <t xml:space="preserve">Acabados </t>
  </si>
  <si>
    <t xml:space="preserve">Suministro e Instalación de toldos en lámina delgada de acero cubierta con estaño y pintura esmaltada </t>
  </si>
  <si>
    <t xml:space="preserve">Terminación de Pisos </t>
  </si>
  <si>
    <t xml:space="preserve">Puertas y Ventanas </t>
  </si>
  <si>
    <t xml:space="preserve">Barra antipánico en puertas </t>
  </si>
  <si>
    <t xml:space="preserve">Tiradores para puertas (tipo llana) remachado </t>
  </si>
  <si>
    <t xml:space="preserve">Brazo hidraulico </t>
  </si>
  <si>
    <t xml:space="preserve">Miscelaneos </t>
  </si>
  <si>
    <t xml:space="preserve">Rampas para Minusválido (incluye Señalización) </t>
  </si>
  <si>
    <t xml:space="preserve">Pintura </t>
  </si>
  <si>
    <t>Pintura Prymer en muros y techos  de hormigón (2 manos)</t>
  </si>
  <si>
    <t>Pintura  Acrílica en muros y techos de hormigón  (2 manos)</t>
  </si>
  <si>
    <t>Pintura satinada en muros hasta 1.5 mt SNP (2 manos)</t>
  </si>
  <si>
    <t xml:space="preserve">Varios </t>
  </si>
  <si>
    <t xml:space="preserve">Limpieza final </t>
  </si>
  <si>
    <t>p.a</t>
  </si>
  <si>
    <t>Rampa Peatonal Hacia Comedor</t>
  </si>
  <si>
    <t>INSTALACIONES ELECTRICAS</t>
  </si>
  <si>
    <t>Suministro e instalacion de salida cenital para Iluminacion area de Cocina y Entrada principal. Incluye los siguientes materiales: Tuberia PVC SDR-26 Ø 1/2", Curva PVC 90º, Alambres Americano THHN #12, Caja Octagonal con KO Ø 1/2", Tape 3M Super Scotch 33+ y accesorios. (Ver planos electricos).</t>
  </si>
  <si>
    <t>UD</t>
  </si>
  <si>
    <t>Suministro e instalacion de salidas de Iluminacion en pared perimetro de la Cocina. Incluye los siguientes materiales: Tuberia PVC SDR-26 Ø 1/2", Curva PVC 90º, Alambres Americano THHN #12,  Tape 3M Super Scotch 33+, Caja Octagonal con KO Ø 1/2" y accesorios. (Ver planos electricos).</t>
  </si>
  <si>
    <t>Suministro e instalacion de salidas de  Iluminacion en techo area de Comedor. Incluye los siguientes materiales: Tuberias EMT  Ø 3/4", Conector recto EMT Ø 3/4", Coupling  EMT Ø 3/4", Caja Octagonal con KO Ø 3/4", Alambres Americano THHN #12,  Tape 3M Super Scotch 33+ y accesorios.</t>
  </si>
  <si>
    <t>Suministro e instalacion de Lampara Estanca con Tubos Fluorescentes 2x32W, 6500ºK, 120V, 60Hz. Para area de comedor. Incluye materiales como: Tornillos autobarrenables 1"x 5.0mm, cadenillas para colgar lamparas al techo.</t>
  </si>
  <si>
    <t>Suministro e instalacion de salidas de  Iluminacion en puertas laterales comedor. Incluye los siguientes materiales: Tuberias EMT  Ø 3/4", Conector recto EMT Ø 3/4", Coupling  EMT Ø 3/4", Caja Octagonal con KO Ø 3/4", Alambres Americano THHN #12,  Tape 3M Super Scotch 33+ y accesorios.</t>
  </si>
  <si>
    <t>Suministro e instalacion de salidas para interruptores sencillo.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</si>
  <si>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doble.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</si>
  <si>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tres vias en area  de comedor.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</si>
  <si>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Tomacorrientes Doble 120V, para uso de abanicos Industrial H=2.44 m. snpt.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</si>
  <si>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Tomacorrientes Doble 120V, para uso de beberos en Comedor H=0.40m snpt. Incluye: Tuberia PVC SDR-26 Ø 1/2", Curva PVC 90º, Alambres Americano THHN #12, Caja rectangular 2"x4" KO Ø 1/2", Tape 3M Super Scotch 33+ y accesorio marca Bticino Modus Plus o similar, color Crema o Blanco.</t>
  </si>
  <si>
    <t>Suministro e instalacion de salidas electrica 240v para extractores tipo hongo en  H=2.30m snpt. Incluye: Tuberia PVC SDR-26 Ø 3/4", Curva PVC 90º, Alambres Americano THHN #10, Caja rectangular 2"x4" KO Ø 3/4".</t>
  </si>
  <si>
    <t>Suministro e instalacion de salidas electrica 120v para extractores de pared  en  H=2.30m snpt. Incluye: Tuberia PVC SDR-26 Ø 1/2", Curva PVC 90º, Alambres Americano THHN #12, Caja rectangular 2"x4" KO Ø 1/2".</t>
  </si>
  <si>
    <t>Suministro e instalacion de salidas electrica 240v para Equipos de Cuarto Frio en  H=2.30m snpt. Incluye: Tuberia PVC SDR-26 Ø 3/4", Curva PVC 90º, Alambres Americano THHN #10, Caja rectangular 2"x4" KO Ø 3/4".</t>
  </si>
  <si>
    <t>Suministro e instalacion sistema de control para Iluminacion de pared exterior compuesto por:  Sensor fotoelectrico (fotocelda) 105-285V, Base para Fotocelda, contactor magnetico 120v, Caja plastica con Dim. 6"x4"x4".</t>
  </si>
  <si>
    <t>Suministro e instalacion de Panel electrico Principal 24 Circuitos GE, con Breaker gruesos 6BK 20A/1, 1 BK 30/1, 2 BK 20A/2.</t>
  </si>
  <si>
    <t>Suministro e instalacion de Panel electrico UPS 16 Circuitos GE, con Breaker gruesos 9 BK 20A/1</t>
  </si>
  <si>
    <t>Suministro e instalacion de (Sistema de Respaldo Electrico) Inversor Electrico de 5.00 KW, 120V, 60Hz, similar a Power Tech. Incluye Juego de cables para baterias, dieciseis (16) baterias, base para baterias y materiales miscelaneos.</t>
  </si>
  <si>
    <t>Suministro e instalacion de Doble Tiro Japones de 80A, para ser usado como interruptor de transferencia manual.</t>
  </si>
  <si>
    <t>Suministro e instalacion de sistema de puesta a tierra compuesto por: Varillas de Cobre de 5/8x 8 pies, Conector para varillas, Cable Robbins AWG #1/0, Funda de material Ultrafill y barra de tierra perforada con aislante y base marca Harger.</t>
  </si>
  <si>
    <t>Suministro e instalacion de alimentador desde transformador monofasico existente hasta Panel breaker propuesto en comedor. Incluye materiales tales como: Alambre Americano 2 THHN  #4, 1 THHN#6, 1 THHN #8, Tuberia PVC SDR-26 de 1-1/2"</t>
  </si>
  <si>
    <t>pies</t>
  </si>
  <si>
    <t xml:space="preserve">Registro Eléctricos 0.60*0.60*0.40 (incluye tapa hormigon) </t>
  </si>
  <si>
    <t>Postes en Tubos  3" x 3" para Luces exteriores, incluye pedestales</t>
  </si>
  <si>
    <t xml:space="preserve">Mainbreaker de 200 amp. </t>
  </si>
  <si>
    <t xml:space="preserve">MISCELANEOS ELECTRICOS </t>
  </si>
  <si>
    <t>Suministro e instalacion de Interruptor doble 120V para aulas existentes,  Bticino Modus Plus o similar</t>
  </si>
  <si>
    <t>Suministro e instalacion de Interruptor  Simple 120V para aulas existentes,  Bticino Modus Plus o similar</t>
  </si>
  <si>
    <t>Registro en hormigon con DIM. 60x60cm con tuberias de PVC de diametro 1-1/2"</t>
  </si>
  <si>
    <t>Cambio de Paneles electricos existentes de 8 Circuitos. Incluye breaker finos de 20A/1 y breakers gruesos de 15A/1 GE.</t>
  </si>
  <si>
    <t>Suministro e instalacion de Bombillas  Fluorescentes de 32W, 120V.</t>
  </si>
  <si>
    <t>Suministro e instalacion de tubos fluorescentes de 32W, 120V.</t>
  </si>
  <si>
    <t>Suministro e instalacion de lamparas Metal Helide de 400W, para area de cancha.</t>
  </si>
  <si>
    <t xml:space="preserve">Suministro e instalacion de portafusible Nema 3R ubicado en poste area de cancha </t>
  </si>
  <si>
    <t>Suministro e instalaciond de  Lamparas tipo secador (distribuida cada 30.00 Metros de distancia)</t>
  </si>
  <si>
    <t>Mantenimiento abanico de techo existentes</t>
  </si>
  <si>
    <t>CONSTRUCCIÓN COCINETA - BAÑO (PARA AULAS INICIALES)</t>
  </si>
  <si>
    <t xml:space="preserve">TERMINACIONES </t>
  </si>
  <si>
    <t xml:space="preserve">Cerámica de pared blanca brillante (calidad similar española) </t>
  </si>
  <si>
    <t xml:space="preserve">Ribetes blancos plásticos en cantos </t>
  </si>
  <si>
    <t>Meseta para lavamanos revestido en cerámica de 0.20*0.20 blanca brillante (calidad europea)</t>
  </si>
  <si>
    <t xml:space="preserve">ACERA PERIMETRAL </t>
  </si>
  <si>
    <t xml:space="preserve">INSTALACION SANITARIA </t>
  </si>
  <si>
    <t>Llave de paso (italiana) Ø3/4"</t>
  </si>
  <si>
    <t>Tinaco de 500 Gal. antialga (incluye suministro, instalación, accesorios y acometida desde nivel de piso a tinaco)</t>
  </si>
  <si>
    <t xml:space="preserve">Material gastable para instalación tuberias </t>
  </si>
  <si>
    <t xml:space="preserve">Mano de Obra Instalación tuberias </t>
  </si>
  <si>
    <t>%/mat.</t>
  </si>
  <si>
    <t>Lavamanos ovalados para mesetas (inst. y accesorios incluidos)</t>
  </si>
  <si>
    <t>Unds</t>
  </si>
  <si>
    <t>Inodoros blancos de una pieza (American Standard (0.70*0.41*53.5) mts, accesorios incluidos + Inst. incluida</t>
  </si>
  <si>
    <t>Mezcladora monomando cromada p/lavamanos</t>
  </si>
  <si>
    <t>Suministro e instalación de Accesorios de baños (jaboneras, espejos, toallero)</t>
  </si>
  <si>
    <t>Suministro y colocación Fregadero Doble de acero inoxidable (incluye mezcladora)</t>
  </si>
  <si>
    <t>Llave de Ducha de Ø½" empotrada</t>
  </si>
  <si>
    <t xml:space="preserve">TERMINACION DE PISOS </t>
  </si>
  <si>
    <t>IMPERMEABILIZANTE EN TECHO</t>
  </si>
  <si>
    <t xml:space="preserve">Lona asfáltica de 4mm, granular, color verde </t>
  </si>
  <si>
    <t xml:space="preserve">PINTURAS </t>
  </si>
  <si>
    <t xml:space="preserve">Suministro y aplicación de  imprimador L-706 (popular)  o similar </t>
  </si>
  <si>
    <t xml:space="preserve">Suministro y aplicación de Pintura Acrílica (Techo y Muros) </t>
  </si>
  <si>
    <t>Suministro y aplicación pintura satinada en muros (h=1.50 mts)</t>
  </si>
  <si>
    <t xml:space="preserve">Suministro y aplicación de Esmalte Alquídico en protectores metálicos </t>
  </si>
  <si>
    <t xml:space="preserve">ELECTRICIDAD INTERIOR </t>
  </si>
  <si>
    <t>Salida de luz cenital (incluye bombillos de bajo consumo, similar a 80W)</t>
  </si>
  <si>
    <t xml:space="preserve">Salida de globos de 6" (todo incluido) </t>
  </si>
  <si>
    <t xml:space="preserve">Salida interruptor sencillo </t>
  </si>
  <si>
    <t xml:space="preserve">salida interruptor doble </t>
  </si>
  <si>
    <t xml:space="preserve">GASTOS INDIRECTOS </t>
  </si>
  <si>
    <t>Sub-Total (Presupuesto Original)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</si>
  <si>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</si>
  <si>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</si>
  <si>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</si>
  <si>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</si>
  <si>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</si>
  <si>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</si>
  <si>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</si>
  <si>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</si>
  <si>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</si>
  <si>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</si>
  <si>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>Resane de piso de la cancha</t>
  </si>
  <si>
    <t>Suministro e instalacion de (Sistema de Respaldo Electrico) Inversor Electrico de 1.00 KW, 120V, 60Hz, Incluye Juego de cables para baterias, ochos (8) baterias, base para baterias y materiales miscelaneos.</t>
  </si>
  <si>
    <t>baterias</t>
  </si>
  <si>
    <t>u</t>
  </si>
  <si>
    <t>base de baterias</t>
  </si>
  <si>
    <t>cables para baterias</t>
  </si>
  <si>
    <t>pa</t>
  </si>
  <si>
    <t xml:space="preserve"> colocar base y baterias</t>
  </si>
  <si>
    <t>instalacion inversor</t>
  </si>
  <si>
    <t>Beneficios contratistas eléctricos</t>
  </si>
  <si>
    <t>%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</si>
  <si>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</si>
  <si>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</si>
  <si>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</si>
  <si>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</si>
  <si>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</si>
  <si>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</si>
  <si>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Jardineria</t>
  </si>
  <si>
    <t>Siembra de arbustos --(Coralillos varios colores 2 pies)</t>
  </si>
  <si>
    <t>Siembra de Grama  enana (incluye colchon de tierra negra)</t>
  </si>
  <si>
    <t>Pañete</t>
  </si>
  <si>
    <t>Fascia</t>
  </si>
  <si>
    <t xml:space="preserve">MISCELANEOS 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</si>
  <si>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</si>
  <si>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</si>
  <si>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</si>
  <si>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Inversor (reparacion)</t>
  </si>
  <si>
    <t>Sondeo de tuberias de desague en comedor</t>
  </si>
  <si>
    <t>Pintura de Estructura Metálica Completa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</si>
</sst>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10" fillId="3" borderId="17" xfId="0" applyFont="1" applyFill="1" applyBorder="1" applyAlignment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4" fontId="3" fillId="0" borderId="0" xfId="0" applyNumberFormat="1" applyFont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49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9" fontId="12" fillId="2" borderId="0" xfId="0" applyNumberFormat="1" applyFont="1" applyFill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165" fontId="12" fillId="0" borderId="0" xfId="1" applyFont="1" applyAlignment="1">
      <alignment vertical="center"/>
    </xf>
    <xf numFmtId="165" fontId="8" fillId="0" borderId="0" xfId="1" applyFont="1" applyBorder="1" applyAlignment="1">
      <alignment horizontal="right" vertical="center" indent="1"/>
    </xf>
    <xf numFmtId="164" fontId="10" fillId="3" borderId="17" xfId="2" applyFont="1" applyFill="1" applyBorder="1" applyAlignment="1">
      <alignment vertical="center" wrapText="1"/>
    </xf>
    <xf numFmtId="0" fontId="3" fillId="2" borderId="0" xfId="5" applyFont="1" applyFill="1" applyBorder="1" applyAlignment="1" applyProtection="1">
      <alignment vertical="center"/>
      <protection locked="0"/>
    </xf>
    <xf numFmtId="0" fontId="3" fillId="2" borderId="0" xfId="5" applyFont="1" applyFill="1" applyBorder="1" applyAlignment="1" applyProtection="1">
      <alignment horizontal="center" vertical="center" wrapText="1"/>
      <protection locked="0"/>
    </xf>
    <xf numFmtId="165" fontId="3" fillId="0" borderId="0" xfId="1" applyFont="1" applyFill="1" applyBorder="1" applyAlignment="1" applyProtection="1">
      <alignment vertical="center" wrapText="1"/>
      <protection locked="0"/>
    </xf>
    <xf numFmtId="165" fontId="3" fillId="0" borderId="0" xfId="1" applyFont="1" applyFill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indent="1"/>
    </xf>
    <xf numFmtId="4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165" fontId="3" fillId="2" borderId="0" xfId="1" applyFont="1" applyFill="1" applyBorder="1" applyAlignment="1" applyProtection="1">
      <alignment vertical="center" wrapText="1"/>
      <protection locked="0"/>
    </xf>
    <xf numFmtId="165" fontId="3" fillId="2" borderId="0" xfId="1" applyFont="1" applyFill="1" applyBorder="1" applyAlignment="1" applyProtection="1">
      <alignment vertical="center" wrapText="1"/>
    </xf>
    <xf numFmtId="0" fontId="6" fillId="0" borderId="0" xfId="0" applyFont="1" applyAlignment="1">
      <alignment vertical="center" wrapText="1"/>
    </xf>
    <xf numFmtId="0" fontId="9" fillId="3" borderId="17" xfId="0" applyFont="1" applyFill="1" applyBorder="1" applyAlignment="1">
      <alignment vertical="center"/>
    </xf>
    <xf numFmtId="165" fontId="9" fillId="3" borderId="17" xfId="1" applyFont="1" applyFill="1" applyBorder="1" applyAlignment="1">
      <alignment vertical="center"/>
    </xf>
    <xf numFmtId="4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5" fontId="13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14" fillId="3" borderId="17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vertical="center"/>
    </xf>
    <xf numFmtId="4" fontId="3" fillId="0" borderId="0" xfId="6" applyNumberFormat="1" applyFont="1" applyFill="1" applyBorder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6" fillId="2" borderId="0" xfId="4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</cellXfs>
  <cellStyles count="7">
    <cellStyle name="Comma" xfId="1" builtinId="3"/>
    <cellStyle name="Currency" xfId="2" builtinId="4"/>
    <cellStyle name="Moneda 3 3" xfId="6"/>
    <cellStyle name="Normal" xfId="0" builtinId="0"/>
    <cellStyle name="Normal 28" xfId="4"/>
    <cellStyle name="Normal 28 2 2" xfId="5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N259"/>
  <sheetViews>
    <sheetView showGridLines="0" tabSelected="1" view="pageBreakPreview" zoomScale="60" zoomScaleNormal="100" workbookViewId="0">
      <selection activeCell="E14" sqref="E14:F236"/>
    </sheetView>
  </sheetViews>
  <sheetFormatPr defaultColWidth="11.42578125" defaultRowHeight="12.75" x14ac:dyDescent="0.25"/>
  <cols>
    <col min="1" max="1" width="3.85546875" style="45" customWidth="1"/>
    <col min="2" max="2" width="50.85546875" style="78" customWidth="1"/>
    <col min="3" max="3" width="6.140625" style="62" customWidth="1"/>
    <col min="4" max="4" width="11.140625" style="63" customWidth="1"/>
    <col min="5" max="5" width="12.85546875" style="64" customWidth="1"/>
    <col min="6" max="6" width="17.140625" style="64" bestFit="1" customWidth="1"/>
    <col min="7" max="16384" width="11.42578125" style="1"/>
  </cols>
  <sheetData>
    <row r="1" spans="1:6" ht="18.75" x14ac:dyDescent="0.25">
      <c r="A1" s="97"/>
      <c r="B1" s="98"/>
      <c r="C1" s="98"/>
      <c r="D1" s="98"/>
      <c r="E1" s="98"/>
      <c r="F1" s="99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00"/>
      <c r="B4" s="101"/>
      <c r="C4" s="101"/>
      <c r="D4" s="101"/>
      <c r="E4" s="101"/>
      <c r="F4" s="102"/>
    </row>
    <row r="5" spans="1:6" ht="19.149999999999999" customHeight="1" x14ac:dyDescent="0.25">
      <c r="A5" s="103" t="s">
        <v>0</v>
      </c>
      <c r="B5" s="104"/>
      <c r="C5" s="104"/>
      <c r="D5" s="104"/>
      <c r="E5" s="104"/>
      <c r="F5" s="105"/>
    </row>
    <row r="6" spans="1:6" x14ac:dyDescent="0.25">
      <c r="A6" s="7"/>
      <c r="B6" s="8" t="s">
        <v>1</v>
      </c>
      <c r="C6" s="106" t="s">
        <v>2</v>
      </c>
      <c r="D6" s="106"/>
      <c r="E6" s="106"/>
      <c r="F6" s="107"/>
    </row>
    <row r="7" spans="1:6" ht="35.1" customHeight="1" x14ac:dyDescent="0.2">
      <c r="A7" s="9"/>
      <c r="B7" s="10" t="s">
        <v>3</v>
      </c>
      <c r="C7" s="108" t="s">
        <v>4</v>
      </c>
      <c r="D7" s="108"/>
      <c r="E7" s="108"/>
      <c r="F7" s="109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91" t="s">
        <v>7</v>
      </c>
      <c r="B10" s="93" t="s">
        <v>8</v>
      </c>
      <c r="C10" s="93" t="s">
        <v>9</v>
      </c>
      <c r="D10" s="95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92"/>
      <c r="B11" s="94"/>
      <c r="C11" s="94"/>
      <c r="D11" s="96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5.7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8"/>
      <c r="F14" s="36"/>
    </row>
    <row r="15" spans="1:6" s="10" customFormat="1" ht="13.5" thickBot="1" x14ac:dyDescent="0.3">
      <c r="A15" s="32"/>
      <c r="B15" s="37" t="s">
        <v>18</v>
      </c>
      <c r="C15" s="34"/>
      <c r="D15" s="35"/>
      <c r="E15" s="38"/>
      <c r="F15" s="36"/>
    </row>
    <row r="16" spans="1:6" s="10" customFormat="1" ht="15.75" thickBot="1" x14ac:dyDescent="0.3">
      <c r="A16" s="32"/>
      <c r="B16" s="33" t="s">
        <v>19</v>
      </c>
      <c r="C16" s="34"/>
      <c r="D16" s="35"/>
      <c r="E16" s="38"/>
      <c r="F16" s="36"/>
    </row>
    <row r="17" spans="1:6" s="10" customFormat="1" ht="26.25" thickTop="1" x14ac:dyDescent="0.25">
      <c r="A17" s="32"/>
      <c r="B17" s="37" t="s">
        <v>20</v>
      </c>
      <c r="C17" s="34" t="s">
        <v>17</v>
      </c>
      <c r="D17" s="35">
        <v>1</v>
      </c>
      <c r="E17" s="38"/>
      <c r="F17" s="36"/>
    </row>
    <row r="18" spans="1:6" s="10" customFormat="1" ht="13.5" thickBot="1" x14ac:dyDescent="0.3">
      <c r="A18" s="32"/>
      <c r="B18" s="37" t="s">
        <v>21</v>
      </c>
      <c r="C18" s="34" t="s">
        <v>22</v>
      </c>
      <c r="D18" s="35">
        <v>17</v>
      </c>
      <c r="E18" s="38"/>
      <c r="F18" s="36"/>
    </row>
    <row r="19" spans="1:6" ht="15.75" thickBot="1" x14ac:dyDescent="0.3">
      <c r="A19" s="27"/>
      <c r="B19" s="33" t="s">
        <v>23</v>
      </c>
      <c r="C19" s="34"/>
      <c r="D19" s="35"/>
      <c r="E19" s="38"/>
      <c r="F19" s="36"/>
    </row>
    <row r="20" spans="1:6" ht="16.5" thickTop="1" thickBot="1" x14ac:dyDescent="0.3">
      <c r="A20" s="27"/>
      <c r="B20" s="39"/>
      <c r="C20" s="34"/>
      <c r="D20" s="35"/>
      <c r="E20" s="38"/>
      <c r="F20" s="36"/>
    </row>
    <row r="21" spans="1:6" ht="15.75" thickBot="1" x14ac:dyDescent="0.3">
      <c r="A21" s="27"/>
      <c r="B21" s="33" t="s">
        <v>24</v>
      </c>
      <c r="C21" s="40"/>
      <c r="D21" s="41"/>
      <c r="E21" s="38"/>
      <c r="F21" s="41"/>
    </row>
    <row r="22" spans="1:6" ht="15.75" customHeight="1" thickTop="1" thickBot="1" x14ac:dyDescent="0.3">
      <c r="A22" s="27"/>
      <c r="B22" s="33" t="s">
        <v>25</v>
      </c>
      <c r="C22" s="42"/>
      <c r="D22" s="43"/>
      <c r="E22" s="38"/>
      <c r="F22" s="41"/>
    </row>
    <row r="23" spans="1:6" ht="13.5" thickTop="1" x14ac:dyDescent="0.25">
      <c r="A23" s="27"/>
      <c r="B23" s="37" t="s">
        <v>26</v>
      </c>
      <c r="C23" s="34" t="s">
        <v>27</v>
      </c>
      <c r="D23" s="35">
        <f>607.59+8*7</f>
        <v>663.59</v>
      </c>
      <c r="E23" s="38"/>
      <c r="F23" s="36"/>
    </row>
    <row r="24" spans="1:6" ht="25.5" x14ac:dyDescent="0.25">
      <c r="A24" s="27"/>
      <c r="B24" s="37" t="s">
        <v>28</v>
      </c>
      <c r="C24" s="34" t="s">
        <v>29</v>
      </c>
      <c r="D24" s="35">
        <f>713.28+(8*9.6)</f>
        <v>790.07999999999993</v>
      </c>
      <c r="E24" s="38"/>
      <c r="F24" s="36"/>
    </row>
    <row r="25" spans="1:6" x14ac:dyDescent="0.25">
      <c r="A25" s="27"/>
      <c r="B25" s="37" t="s">
        <v>30</v>
      </c>
      <c r="C25" s="34" t="s">
        <v>29</v>
      </c>
      <c r="D25" s="35">
        <f>+D24</f>
        <v>790.07999999999993</v>
      </c>
      <c r="E25" s="38"/>
      <c r="F25" s="36"/>
    </row>
    <row r="26" spans="1:6" x14ac:dyDescent="0.25">
      <c r="A26" s="27"/>
      <c r="B26" s="37" t="s">
        <v>31</v>
      </c>
      <c r="C26" s="34" t="s">
        <v>32</v>
      </c>
      <c r="D26" s="35">
        <v>51.06</v>
      </c>
      <c r="E26" s="38"/>
      <c r="F26" s="36"/>
    </row>
    <row r="27" spans="1:6" x14ac:dyDescent="0.25">
      <c r="A27" s="27"/>
      <c r="B27" s="37" t="s">
        <v>33</v>
      </c>
      <c r="C27" s="34" t="s">
        <v>32</v>
      </c>
      <c r="D27" s="35">
        <f>739.71+713.29+(8*2*3*2)+(7*2*2*3)</f>
        <v>1633</v>
      </c>
      <c r="E27" s="38"/>
      <c r="F27" s="36"/>
    </row>
    <row r="28" spans="1:6" x14ac:dyDescent="0.25">
      <c r="A28" s="27"/>
      <c r="B28" s="37" t="s">
        <v>34</v>
      </c>
      <c r="C28" s="34" t="s">
        <v>32</v>
      </c>
      <c r="D28" s="35">
        <f>906.88+(8*2*1.5)+(7*1.5*2)</f>
        <v>951.88</v>
      </c>
      <c r="E28" s="38"/>
      <c r="F28" s="36"/>
    </row>
    <row r="29" spans="1:6" ht="13.5" thickBot="1" x14ac:dyDescent="0.3">
      <c r="A29" s="27"/>
      <c r="B29" s="37"/>
      <c r="C29" s="34"/>
      <c r="D29" s="35"/>
      <c r="E29" s="38"/>
      <c r="F29" s="36"/>
    </row>
    <row r="30" spans="1:6" ht="15.75" thickBot="1" x14ac:dyDescent="0.3">
      <c r="A30" s="27"/>
      <c r="B30" s="33" t="s">
        <v>35</v>
      </c>
      <c r="C30" s="44"/>
      <c r="D30" s="44"/>
      <c r="E30" s="38"/>
      <c r="F30" s="44"/>
    </row>
    <row r="31" spans="1:6" ht="13.5" thickTop="1" x14ac:dyDescent="0.25">
      <c r="A31" s="27"/>
      <c r="B31" s="37" t="s">
        <v>26</v>
      </c>
      <c r="C31" s="34" t="s">
        <v>27</v>
      </c>
      <c r="D31" s="35">
        <f>512.98+(8*7)</f>
        <v>568.98</v>
      </c>
      <c r="E31" s="38"/>
      <c r="F31" s="36"/>
    </row>
    <row r="32" spans="1:6" x14ac:dyDescent="0.25">
      <c r="A32" s="27"/>
      <c r="B32" s="37" t="s">
        <v>36</v>
      </c>
      <c r="C32" s="34" t="s">
        <v>29</v>
      </c>
      <c r="D32" s="35">
        <f>2*2*2.1</f>
        <v>8.4</v>
      </c>
      <c r="E32" s="38"/>
      <c r="F32" s="36"/>
    </row>
    <row r="33" spans="1:6" ht="25.5" x14ac:dyDescent="0.25">
      <c r="A33" s="27"/>
      <c r="B33" s="37" t="s">
        <v>28</v>
      </c>
      <c r="C33" s="34" t="s">
        <v>29</v>
      </c>
      <c r="D33" s="35">
        <f>612.23+(9.85*8)*1.05</f>
        <v>694.97</v>
      </c>
      <c r="E33" s="38"/>
      <c r="F33" s="36"/>
    </row>
    <row r="34" spans="1:6" x14ac:dyDescent="0.25">
      <c r="A34" s="27"/>
      <c r="B34" s="37" t="s">
        <v>30</v>
      </c>
      <c r="C34" s="34" t="s">
        <v>29</v>
      </c>
      <c r="D34" s="35">
        <f>+D33</f>
        <v>694.97</v>
      </c>
      <c r="E34" s="38"/>
      <c r="F34" s="36"/>
    </row>
    <row r="35" spans="1:6" x14ac:dyDescent="0.25">
      <c r="A35" s="27"/>
      <c r="B35" s="37" t="s">
        <v>31</v>
      </c>
      <c r="C35" s="34" t="s">
        <v>32</v>
      </c>
      <c r="D35" s="35">
        <v>44.51</v>
      </c>
      <c r="E35" s="38"/>
      <c r="F35" s="36"/>
    </row>
    <row r="36" spans="1:6" ht="15.75" customHeight="1" x14ac:dyDescent="0.25">
      <c r="A36" s="27"/>
      <c r="B36" s="37" t="s">
        <v>33</v>
      </c>
      <c r="C36" s="34" t="s">
        <v>32</v>
      </c>
      <c r="D36" s="35">
        <f>598.54+612.23+(122+16)</f>
        <v>1348.77</v>
      </c>
      <c r="E36" s="38"/>
      <c r="F36" s="36"/>
    </row>
    <row r="37" spans="1:6" x14ac:dyDescent="0.25">
      <c r="B37" s="37" t="s">
        <v>34</v>
      </c>
      <c r="C37" s="34" t="s">
        <v>32</v>
      </c>
      <c r="D37" s="35">
        <f>731.55+(86)</f>
        <v>817.55</v>
      </c>
      <c r="E37" s="38"/>
      <c r="F37" s="36"/>
    </row>
    <row r="38" spans="1:6" ht="13.5" thickBot="1" x14ac:dyDescent="0.3">
      <c r="B38" s="44"/>
      <c r="C38" s="44"/>
      <c r="D38" s="44"/>
      <c r="E38" s="38"/>
      <c r="F38" s="44"/>
    </row>
    <row r="39" spans="1:6" ht="15.75" customHeight="1" thickBot="1" x14ac:dyDescent="0.3">
      <c r="A39" s="27"/>
      <c r="B39" s="33" t="s">
        <v>37</v>
      </c>
      <c r="C39" s="44"/>
      <c r="D39" s="44"/>
      <c r="E39" s="38"/>
      <c r="F39" s="44"/>
    </row>
    <row r="40" spans="1:6" ht="13.5" thickTop="1" x14ac:dyDescent="0.25">
      <c r="B40" s="37" t="s">
        <v>26</v>
      </c>
      <c r="C40" s="34" t="s">
        <v>27</v>
      </c>
      <c r="D40" s="35">
        <f>8*8*5*1.05</f>
        <v>336</v>
      </c>
      <c r="E40" s="38"/>
      <c r="F40" s="36"/>
    </row>
    <row r="41" spans="1:6" ht="25.5" x14ac:dyDescent="0.25">
      <c r="B41" s="37" t="s">
        <v>28</v>
      </c>
      <c r="C41" s="34" t="s">
        <v>29</v>
      </c>
      <c r="D41" s="35">
        <f>9*3*11+(9*2*11)</f>
        <v>495</v>
      </c>
      <c r="E41" s="38"/>
      <c r="F41" s="36"/>
    </row>
    <row r="42" spans="1:6" x14ac:dyDescent="0.25">
      <c r="B42" s="37" t="s">
        <v>30</v>
      </c>
      <c r="C42" s="34" t="s">
        <v>29</v>
      </c>
      <c r="D42" s="35">
        <f>+D41</f>
        <v>495</v>
      </c>
      <c r="E42" s="38"/>
      <c r="F42" s="36"/>
    </row>
    <row r="43" spans="1:6" x14ac:dyDescent="0.25">
      <c r="B43" s="37" t="s">
        <v>31</v>
      </c>
      <c r="C43" s="34" t="s">
        <v>32</v>
      </c>
      <c r="D43" s="35">
        <v>44.51</v>
      </c>
      <c r="E43" s="38"/>
      <c r="F43" s="36"/>
    </row>
    <row r="44" spans="1:6" x14ac:dyDescent="0.25">
      <c r="B44" s="37" t="s">
        <v>33</v>
      </c>
      <c r="C44" s="34" t="s">
        <v>32</v>
      </c>
      <c r="D44" s="35">
        <f>598.54+612.23-((122+16)*3)</f>
        <v>796.77</v>
      </c>
      <c r="E44" s="38"/>
      <c r="F44" s="36"/>
    </row>
    <row r="45" spans="1:6" x14ac:dyDescent="0.25">
      <c r="B45" s="37" t="s">
        <v>34</v>
      </c>
      <c r="C45" s="34" t="s">
        <v>32</v>
      </c>
      <c r="D45" s="35">
        <f>731.55-((86)*3)</f>
        <v>473.54999999999995</v>
      </c>
      <c r="E45" s="38"/>
      <c r="F45" s="36"/>
    </row>
    <row r="46" spans="1:6" ht="13.5" thickBot="1" x14ac:dyDescent="0.3">
      <c r="B46" s="44"/>
      <c r="C46" s="44"/>
      <c r="D46" s="44"/>
      <c r="E46" s="38"/>
      <c r="F46" s="44"/>
    </row>
    <row r="47" spans="1:6" ht="15.75" thickBot="1" x14ac:dyDescent="0.3">
      <c r="B47" s="33" t="s">
        <v>38</v>
      </c>
      <c r="C47" s="44"/>
      <c r="D47" s="44"/>
      <c r="E47" s="38"/>
      <c r="F47" s="44"/>
    </row>
    <row r="48" spans="1:6" ht="13.5" thickTop="1" x14ac:dyDescent="0.25">
      <c r="B48" s="37" t="s">
        <v>39</v>
      </c>
      <c r="C48" s="34" t="s">
        <v>27</v>
      </c>
      <c r="D48" s="35">
        <v>199.5</v>
      </c>
      <c r="E48" s="38"/>
      <c r="F48" s="36"/>
    </row>
    <row r="49" spans="2:6" x14ac:dyDescent="0.25">
      <c r="B49" s="37" t="s">
        <v>40</v>
      </c>
      <c r="C49" s="34" t="s">
        <v>27</v>
      </c>
      <c r="D49" s="35">
        <v>116.6</v>
      </c>
      <c r="E49" s="38"/>
      <c r="F49" s="36"/>
    </row>
    <row r="50" spans="2:6" x14ac:dyDescent="0.25">
      <c r="B50" s="37" t="s">
        <v>34</v>
      </c>
      <c r="C50" s="34" t="s">
        <v>27</v>
      </c>
      <c r="D50" s="35">
        <f>51.84+91.16</f>
        <v>143</v>
      </c>
      <c r="E50" s="38"/>
      <c r="F50" s="36"/>
    </row>
    <row r="51" spans="2:6" x14ac:dyDescent="0.25">
      <c r="B51" s="37" t="s">
        <v>41</v>
      </c>
      <c r="C51" s="34" t="s">
        <v>27</v>
      </c>
      <c r="D51" s="35">
        <f>89.51+198.98</f>
        <v>288.49</v>
      </c>
      <c r="E51" s="38"/>
      <c r="F51" s="36"/>
    </row>
    <row r="52" spans="2:6" ht="13.5" thickBot="1" x14ac:dyDescent="0.3">
      <c r="B52" s="37"/>
      <c r="C52" s="34"/>
      <c r="D52" s="35"/>
      <c r="E52" s="38"/>
      <c r="F52" s="36"/>
    </row>
    <row r="53" spans="2:6" ht="15.75" thickBot="1" x14ac:dyDescent="0.3">
      <c r="B53" s="33" t="s">
        <v>42</v>
      </c>
      <c r="C53" s="46"/>
      <c r="D53" s="47"/>
      <c r="E53" s="38"/>
      <c r="F53" s="41"/>
    </row>
    <row r="54" spans="2:6" ht="13.5" thickTop="1" x14ac:dyDescent="0.25">
      <c r="B54" s="37" t="s">
        <v>43</v>
      </c>
      <c r="C54" s="34" t="s">
        <v>32</v>
      </c>
      <c r="D54" s="35">
        <f>66.9*3</f>
        <v>200.70000000000002</v>
      </c>
      <c r="E54" s="38"/>
      <c r="F54" s="36"/>
    </row>
    <row r="55" spans="2:6" x14ac:dyDescent="0.25">
      <c r="B55" s="37" t="s">
        <v>44</v>
      </c>
      <c r="C55" s="34" t="s">
        <v>32</v>
      </c>
      <c r="D55" s="35">
        <f>44.64*3</f>
        <v>133.92000000000002</v>
      </c>
      <c r="E55" s="38"/>
      <c r="F55" s="36"/>
    </row>
    <row r="56" spans="2:6" x14ac:dyDescent="0.25">
      <c r="B56" s="37" t="s">
        <v>45</v>
      </c>
      <c r="C56" s="34" t="s">
        <v>32</v>
      </c>
      <c r="D56" s="35">
        <f>44.64*3</f>
        <v>133.92000000000002</v>
      </c>
      <c r="E56" s="38"/>
      <c r="F56" s="36"/>
    </row>
    <row r="57" spans="2:6" x14ac:dyDescent="0.25">
      <c r="B57" s="37" t="s">
        <v>46</v>
      </c>
      <c r="C57" s="34" t="s">
        <v>47</v>
      </c>
      <c r="D57" s="35">
        <f>6*3</f>
        <v>18</v>
      </c>
      <c r="E57" s="38"/>
      <c r="F57" s="36"/>
    </row>
    <row r="58" spans="2:6" x14ac:dyDescent="0.25">
      <c r="B58" s="37" t="s">
        <v>48</v>
      </c>
      <c r="C58" s="34" t="s">
        <v>47</v>
      </c>
      <c r="D58" s="35">
        <f>4*3</f>
        <v>12</v>
      </c>
      <c r="E58" s="38"/>
      <c r="F58" s="36"/>
    </row>
    <row r="59" spans="2:6" x14ac:dyDescent="0.25">
      <c r="B59" s="37" t="s">
        <v>49</v>
      </c>
      <c r="C59" s="34" t="s">
        <v>47</v>
      </c>
      <c r="D59" s="35">
        <v>6</v>
      </c>
      <c r="E59" s="38"/>
      <c r="F59" s="36"/>
    </row>
    <row r="60" spans="2:6" ht="25.5" x14ac:dyDescent="0.25">
      <c r="B60" s="37" t="s">
        <v>50</v>
      </c>
      <c r="C60" s="34" t="s">
        <v>51</v>
      </c>
      <c r="D60" s="35">
        <v>6</v>
      </c>
      <c r="E60" s="38"/>
      <c r="F60" s="36"/>
    </row>
    <row r="61" spans="2:6" x14ac:dyDescent="0.25">
      <c r="B61" s="37" t="s">
        <v>52</v>
      </c>
      <c r="C61" s="34" t="s">
        <v>47</v>
      </c>
      <c r="D61" s="35">
        <f>+D57</f>
        <v>18</v>
      </c>
      <c r="E61" s="38"/>
      <c r="F61" s="36"/>
    </row>
    <row r="62" spans="2:6" x14ac:dyDescent="0.25">
      <c r="B62" s="37" t="s">
        <v>53</v>
      </c>
      <c r="C62" s="34" t="s">
        <v>47</v>
      </c>
      <c r="D62" s="35">
        <f>+D58</f>
        <v>12</v>
      </c>
      <c r="E62" s="38"/>
      <c r="F62" s="36"/>
    </row>
    <row r="63" spans="2:6" x14ac:dyDescent="0.25">
      <c r="B63" s="37" t="s">
        <v>54</v>
      </c>
      <c r="C63" s="34" t="s">
        <v>47</v>
      </c>
      <c r="D63" s="35">
        <f>+D59</f>
        <v>6</v>
      </c>
      <c r="E63" s="38"/>
      <c r="F63" s="36"/>
    </row>
    <row r="64" spans="2:6" x14ac:dyDescent="0.25">
      <c r="B64" s="37" t="s">
        <v>55</v>
      </c>
      <c r="C64" s="34" t="s">
        <v>47</v>
      </c>
      <c r="D64" s="35">
        <f>12+6</f>
        <v>18</v>
      </c>
      <c r="E64" s="38"/>
      <c r="F64" s="36"/>
    </row>
    <row r="65" spans="2:6" x14ac:dyDescent="0.25">
      <c r="B65" s="37" t="s">
        <v>56</v>
      </c>
      <c r="C65" s="34" t="s">
        <v>29</v>
      </c>
      <c r="D65" s="35">
        <f>2*2.1*3</f>
        <v>12.600000000000001</v>
      </c>
      <c r="E65" s="38"/>
      <c r="F65" s="36"/>
    </row>
    <row r="66" spans="2:6" ht="25.5" x14ac:dyDescent="0.25">
      <c r="B66" s="37" t="s">
        <v>57</v>
      </c>
      <c r="C66" s="34" t="s">
        <v>17</v>
      </c>
      <c r="D66" s="35">
        <v>12</v>
      </c>
      <c r="E66" s="38"/>
      <c r="F66" s="36"/>
    </row>
    <row r="67" spans="2:6" x14ac:dyDescent="0.25">
      <c r="B67" s="37" t="s">
        <v>58</v>
      </c>
      <c r="C67" s="34" t="s">
        <v>32</v>
      </c>
      <c r="D67" s="35">
        <f>63.25+44.64</f>
        <v>107.89</v>
      </c>
      <c r="E67" s="38"/>
      <c r="F67" s="36"/>
    </row>
    <row r="68" spans="2:6" x14ac:dyDescent="0.25">
      <c r="B68" s="37" t="s">
        <v>59</v>
      </c>
      <c r="C68" s="34" t="s">
        <v>32</v>
      </c>
      <c r="D68" s="35">
        <v>35.54</v>
      </c>
      <c r="E68" s="38"/>
      <c r="F68" s="36"/>
    </row>
    <row r="69" spans="2:6" x14ac:dyDescent="0.25">
      <c r="B69" s="37" t="s">
        <v>60</v>
      </c>
      <c r="C69" s="34" t="s">
        <v>61</v>
      </c>
      <c r="D69" s="35">
        <v>18</v>
      </c>
      <c r="E69" s="38"/>
      <c r="F69" s="36"/>
    </row>
    <row r="70" spans="2:6" x14ac:dyDescent="0.25">
      <c r="B70" s="37" t="s">
        <v>62</v>
      </c>
      <c r="C70" s="34" t="s">
        <v>61</v>
      </c>
      <c r="D70" s="35">
        <v>12</v>
      </c>
      <c r="E70" s="38"/>
      <c r="F70" s="36"/>
    </row>
    <row r="71" spans="2:6" x14ac:dyDescent="0.25">
      <c r="B71" s="37" t="s">
        <v>63</v>
      </c>
      <c r="C71" s="34" t="s">
        <v>61</v>
      </c>
      <c r="D71" s="35">
        <v>6</v>
      </c>
      <c r="E71" s="38"/>
      <c r="F71" s="36"/>
    </row>
    <row r="72" spans="2:6" x14ac:dyDescent="0.25">
      <c r="B72" s="48" t="s">
        <v>64</v>
      </c>
      <c r="C72" s="49" t="s">
        <v>65</v>
      </c>
      <c r="D72" s="50">
        <v>2</v>
      </c>
      <c r="E72" s="38"/>
      <c r="F72" s="51"/>
    </row>
    <row r="73" spans="2:6" ht="13.5" thickBot="1" x14ac:dyDescent="0.3">
      <c r="B73" s="37"/>
      <c r="C73" s="34"/>
      <c r="D73" s="35"/>
      <c r="E73" s="38"/>
      <c r="F73" s="36"/>
    </row>
    <row r="74" spans="2:6" ht="15.75" thickBot="1" x14ac:dyDescent="0.3">
      <c r="B74" s="33" t="s">
        <v>66</v>
      </c>
      <c r="C74" s="44"/>
      <c r="D74" s="44"/>
      <c r="E74" s="38"/>
      <c r="F74" s="44"/>
    </row>
    <row r="75" spans="2:6" ht="13.5" thickTop="1" x14ac:dyDescent="0.25">
      <c r="B75" s="37" t="s">
        <v>67</v>
      </c>
      <c r="C75" s="34" t="s">
        <v>51</v>
      </c>
      <c r="D75" s="35">
        <v>2</v>
      </c>
      <c r="E75" s="38"/>
      <c r="F75" s="36"/>
    </row>
    <row r="76" spans="2:6" ht="25.5" x14ac:dyDescent="0.25">
      <c r="B76" s="37" t="s">
        <v>68</v>
      </c>
      <c r="C76" s="34" t="s">
        <v>29</v>
      </c>
      <c r="D76" s="35">
        <v>610</v>
      </c>
      <c r="E76" s="38"/>
      <c r="F76" s="36"/>
    </row>
    <row r="77" spans="2:6" ht="25.5" x14ac:dyDescent="0.25">
      <c r="B77" s="37" t="s">
        <v>69</v>
      </c>
      <c r="C77" s="34" t="s">
        <v>47</v>
      </c>
      <c r="D77" s="35">
        <v>2</v>
      </c>
      <c r="E77" s="38"/>
      <c r="F77" s="36"/>
    </row>
    <row r="78" spans="2:6" ht="25.5" x14ac:dyDescent="0.25">
      <c r="B78" s="37" t="s">
        <v>70</v>
      </c>
      <c r="C78" s="34" t="s">
        <v>71</v>
      </c>
      <c r="D78" s="35">
        <v>608</v>
      </c>
      <c r="E78" s="38"/>
      <c r="F78" s="36"/>
    </row>
    <row r="79" spans="2:6" x14ac:dyDescent="0.25">
      <c r="B79" s="37" t="s">
        <v>72</v>
      </c>
      <c r="C79" s="34" t="s">
        <v>73</v>
      </c>
      <c r="D79" s="35">
        <v>1</v>
      </c>
      <c r="E79" s="38"/>
      <c r="F79" s="36"/>
    </row>
    <row r="80" spans="2:6" x14ac:dyDescent="0.25">
      <c r="B80" s="79" t="s">
        <v>192</v>
      </c>
      <c r="C80" s="80" t="s">
        <v>29</v>
      </c>
      <c r="D80" s="81">
        <v>610</v>
      </c>
      <c r="E80" s="38"/>
      <c r="F80" s="82"/>
    </row>
    <row r="81" spans="2:14" x14ac:dyDescent="0.25">
      <c r="B81" s="37"/>
      <c r="C81" s="34"/>
      <c r="D81" s="35"/>
      <c r="E81" s="38"/>
      <c r="F81" s="36"/>
    </row>
    <row r="82" spans="2:14" ht="13.5" thickBot="1" x14ac:dyDescent="0.3">
      <c r="B82" s="44"/>
      <c r="C82" s="44"/>
      <c r="D82" s="44"/>
      <c r="E82" s="38"/>
      <c r="F82" s="44"/>
    </row>
    <row r="83" spans="2:14" ht="15.75" thickBot="1" x14ac:dyDescent="0.3">
      <c r="B83" s="52" t="s">
        <v>74</v>
      </c>
      <c r="C83" s="44"/>
      <c r="D83" s="44"/>
      <c r="E83" s="38"/>
      <c r="F83" s="44"/>
    </row>
    <row r="84" spans="2:14" ht="13.5" thickTop="1" x14ac:dyDescent="0.25">
      <c r="B84" s="37" t="s">
        <v>75</v>
      </c>
      <c r="C84" s="34" t="s">
        <v>27</v>
      </c>
      <c r="D84" s="35">
        <f>448*5</f>
        <v>2240</v>
      </c>
      <c r="E84" s="38"/>
      <c r="F84" s="36"/>
    </row>
    <row r="85" spans="2:14" x14ac:dyDescent="0.25">
      <c r="B85" s="37" t="s">
        <v>76</v>
      </c>
      <c r="C85" s="34" t="s">
        <v>71</v>
      </c>
      <c r="D85" s="35">
        <v>448</v>
      </c>
      <c r="E85" s="38"/>
      <c r="F85" s="36"/>
    </row>
    <row r="86" spans="2:14" ht="25.5" x14ac:dyDescent="0.25">
      <c r="B86" s="37" t="s">
        <v>77</v>
      </c>
      <c r="C86" s="34" t="s">
        <v>51</v>
      </c>
      <c r="D86" s="35">
        <f>+D85/4</f>
        <v>112</v>
      </c>
      <c r="E86" s="38"/>
      <c r="F86" s="36"/>
    </row>
    <row r="87" spans="2:14" x14ac:dyDescent="0.25">
      <c r="B87" s="37" t="s">
        <v>78</v>
      </c>
      <c r="C87" s="34" t="s">
        <v>79</v>
      </c>
      <c r="D87" s="35">
        <f>+D85/4.5</f>
        <v>99.555555555555557</v>
      </c>
      <c r="E87" s="38"/>
      <c r="F87" s="36"/>
      <c r="N87" s="10"/>
    </row>
    <row r="88" spans="2:14" x14ac:dyDescent="0.25">
      <c r="B88" s="37" t="s">
        <v>80</v>
      </c>
      <c r="C88" s="34" t="s">
        <v>81</v>
      </c>
      <c r="D88" s="35">
        <v>1.63</v>
      </c>
      <c r="E88" s="38"/>
      <c r="F88" s="36"/>
      <c r="J88" s="53"/>
      <c r="K88" s="54"/>
      <c r="L88" s="55"/>
      <c r="M88" s="55"/>
      <c r="N88" s="56"/>
    </row>
    <row r="89" spans="2:14" x14ac:dyDescent="0.25">
      <c r="B89" s="37" t="s">
        <v>82</v>
      </c>
      <c r="C89" s="34" t="s">
        <v>71</v>
      </c>
      <c r="D89" s="35">
        <v>448</v>
      </c>
      <c r="E89" s="38"/>
      <c r="F89" s="36"/>
      <c r="J89" s="53"/>
      <c r="K89" s="54"/>
      <c r="L89" s="55"/>
      <c r="M89" s="55"/>
      <c r="N89" s="56"/>
    </row>
    <row r="90" spans="2:14" ht="13.5" thickBot="1" x14ac:dyDescent="0.3">
      <c r="B90" s="44"/>
      <c r="C90" s="42"/>
      <c r="D90" s="43"/>
      <c r="E90" s="38"/>
      <c r="F90" s="41"/>
      <c r="J90" s="53"/>
      <c r="K90" s="54"/>
      <c r="L90" s="55"/>
      <c r="M90" s="55"/>
      <c r="N90" s="56"/>
    </row>
    <row r="91" spans="2:14" ht="15.75" thickBot="1" x14ac:dyDescent="0.3">
      <c r="B91" s="52" t="s">
        <v>83</v>
      </c>
      <c r="C91" s="46"/>
      <c r="D91" s="47"/>
      <c r="E91" s="38"/>
      <c r="F91" s="41"/>
      <c r="J91" s="57"/>
      <c r="K91" s="54"/>
      <c r="L91" s="55"/>
      <c r="M91" s="55"/>
      <c r="N91" s="56"/>
    </row>
    <row r="92" spans="2:14" ht="13.5" thickTop="1" x14ac:dyDescent="0.25">
      <c r="B92" s="37" t="s">
        <v>84</v>
      </c>
      <c r="C92" s="34" t="s">
        <v>47</v>
      </c>
      <c r="D92" s="35">
        <v>36</v>
      </c>
      <c r="E92" s="38"/>
      <c r="F92" s="36"/>
    </row>
    <row r="93" spans="2:14" x14ac:dyDescent="0.25">
      <c r="B93" s="37" t="s">
        <v>85</v>
      </c>
      <c r="C93" s="34" t="s">
        <v>47</v>
      </c>
      <c r="D93" s="35">
        <v>1</v>
      </c>
      <c r="E93" s="38"/>
      <c r="F93" s="36"/>
    </row>
    <row r="94" spans="2:14" x14ac:dyDescent="0.25">
      <c r="B94" s="37" t="s">
        <v>86</v>
      </c>
      <c r="C94" s="34" t="s">
        <v>47</v>
      </c>
      <c r="D94" s="35">
        <v>2</v>
      </c>
      <c r="E94" s="38"/>
      <c r="F94" s="36"/>
    </row>
    <row r="95" spans="2:14" x14ac:dyDescent="0.25">
      <c r="B95" s="37" t="s">
        <v>87</v>
      </c>
      <c r="C95" s="34" t="s">
        <v>47</v>
      </c>
      <c r="D95" s="35">
        <v>1</v>
      </c>
      <c r="E95" s="38"/>
      <c r="F95" s="36"/>
    </row>
    <row r="96" spans="2:14" x14ac:dyDescent="0.25">
      <c r="B96" s="37" t="s">
        <v>88</v>
      </c>
      <c r="C96" s="34" t="s">
        <v>61</v>
      </c>
      <c r="D96" s="35">
        <v>3</v>
      </c>
      <c r="E96" s="38"/>
      <c r="F96" s="36"/>
    </row>
    <row r="97" spans="2:6" ht="13.5" thickBot="1" x14ac:dyDescent="0.3">
      <c r="B97" s="37"/>
      <c r="C97" s="34"/>
      <c r="D97" s="35"/>
      <c r="E97" s="38"/>
      <c r="F97" s="36"/>
    </row>
    <row r="98" spans="2:6" ht="13.5" thickBot="1" x14ac:dyDescent="0.3">
      <c r="B98" s="71" t="s">
        <v>203</v>
      </c>
      <c r="C98" s="87"/>
      <c r="D98" s="81"/>
      <c r="E98" s="38"/>
      <c r="F98" s="82"/>
    </row>
    <row r="99" spans="2:6" ht="13.5" thickTop="1" x14ac:dyDescent="0.25">
      <c r="B99" s="88" t="s">
        <v>204</v>
      </c>
      <c r="C99" s="89" t="s">
        <v>71</v>
      </c>
      <c r="D99" s="81">
        <v>8.9</v>
      </c>
      <c r="E99" s="38"/>
      <c r="F99" s="82"/>
    </row>
    <row r="100" spans="2:6" x14ac:dyDescent="0.25">
      <c r="B100" s="37" t="s">
        <v>205</v>
      </c>
      <c r="C100" s="34" t="s">
        <v>71</v>
      </c>
      <c r="D100" s="81">
        <v>2.95</v>
      </c>
      <c r="E100" s="38"/>
      <c r="F100" s="82"/>
    </row>
    <row r="101" spans="2:6" x14ac:dyDescent="0.25">
      <c r="B101" s="37" t="s">
        <v>206</v>
      </c>
      <c r="C101" s="34" t="s">
        <v>32</v>
      </c>
      <c r="D101" s="81">
        <v>3.5600000000000005</v>
      </c>
      <c r="E101" s="38"/>
      <c r="F101" s="82"/>
    </row>
    <row r="102" spans="2:6" x14ac:dyDescent="0.25">
      <c r="B102" s="37" t="s">
        <v>207</v>
      </c>
      <c r="C102" s="34" t="s">
        <v>32</v>
      </c>
      <c r="D102" s="81">
        <v>3.5600000000000005</v>
      </c>
      <c r="E102" s="38"/>
      <c r="F102" s="82"/>
    </row>
    <row r="103" spans="2:6" x14ac:dyDescent="0.25">
      <c r="B103" s="79" t="s">
        <v>208</v>
      </c>
      <c r="C103" s="80" t="s">
        <v>32</v>
      </c>
      <c r="D103" s="81">
        <v>50</v>
      </c>
      <c r="E103" s="38"/>
      <c r="F103" s="82"/>
    </row>
    <row r="104" spans="2:6" ht="13.5" thickBot="1" x14ac:dyDescent="0.3">
      <c r="B104" s="79"/>
      <c r="C104" s="80"/>
      <c r="D104" s="38"/>
      <c r="E104" s="38"/>
      <c r="F104" s="36"/>
    </row>
    <row r="105" spans="2:6" ht="13.5" thickBot="1" x14ac:dyDescent="0.3">
      <c r="B105" s="71" t="s">
        <v>209</v>
      </c>
      <c r="C105" s="87"/>
      <c r="D105" s="81"/>
      <c r="E105" s="38"/>
      <c r="F105" s="82"/>
    </row>
    <row r="106" spans="2:6" ht="13.5" thickTop="1" x14ac:dyDescent="0.25">
      <c r="B106" s="88" t="s">
        <v>210</v>
      </c>
      <c r="C106" s="89" t="s">
        <v>51</v>
      </c>
      <c r="D106" s="81">
        <v>350</v>
      </c>
      <c r="E106" s="38"/>
      <c r="F106" s="82"/>
    </row>
    <row r="107" spans="2:6" x14ac:dyDescent="0.25">
      <c r="B107" s="37" t="s">
        <v>211</v>
      </c>
      <c r="C107" s="34" t="s">
        <v>29</v>
      </c>
      <c r="D107" s="81">
        <v>500</v>
      </c>
      <c r="E107" s="38"/>
      <c r="F107" s="82"/>
    </row>
    <row r="108" spans="2:6" x14ac:dyDescent="0.25">
      <c r="B108" s="37" t="s">
        <v>212</v>
      </c>
      <c r="C108" s="34" t="s">
        <v>29</v>
      </c>
      <c r="D108" s="81">
        <v>150</v>
      </c>
      <c r="E108" s="38"/>
      <c r="F108" s="82"/>
    </row>
    <row r="109" spans="2:6" x14ac:dyDescent="0.25">
      <c r="B109" s="37" t="s">
        <v>213</v>
      </c>
      <c r="C109" s="34" t="s">
        <v>29</v>
      </c>
      <c r="D109" s="81">
        <v>20</v>
      </c>
      <c r="E109" s="38"/>
      <c r="F109" s="82"/>
    </row>
    <row r="110" spans="2:6" ht="13.5" thickBot="1" x14ac:dyDescent="0.3">
      <c r="B110" s="37"/>
      <c r="C110" s="34"/>
      <c r="D110" s="81"/>
      <c r="E110" s="38"/>
      <c r="F110" s="82"/>
    </row>
    <row r="111" spans="2:6" ht="13.5" thickBot="1" x14ac:dyDescent="0.3">
      <c r="B111" s="71" t="s">
        <v>214</v>
      </c>
      <c r="C111" s="34"/>
      <c r="D111" s="81"/>
      <c r="E111" s="38"/>
      <c r="F111" s="82"/>
    </row>
    <row r="112" spans="2:6" ht="13.5" thickTop="1" x14ac:dyDescent="0.25">
      <c r="B112" s="79" t="s">
        <v>215</v>
      </c>
      <c r="C112" s="80" t="s">
        <v>198</v>
      </c>
      <c r="D112" s="81">
        <v>1</v>
      </c>
      <c r="E112" s="38"/>
      <c r="F112" s="82"/>
    </row>
    <row r="113" spans="2:6" x14ac:dyDescent="0.25">
      <c r="B113" s="79" t="s">
        <v>216</v>
      </c>
      <c r="C113" s="80" t="s">
        <v>198</v>
      </c>
      <c r="D113" s="38">
        <v>1</v>
      </c>
      <c r="E113" s="38"/>
      <c r="F113" s="36"/>
    </row>
    <row r="114" spans="2:6" x14ac:dyDescent="0.25">
      <c r="B114" s="90" t="s">
        <v>217</v>
      </c>
      <c r="C114" s="87" t="s">
        <v>51</v>
      </c>
      <c r="D114" s="81">
        <v>10</v>
      </c>
      <c r="E114" s="38"/>
      <c r="F114" s="82"/>
    </row>
    <row r="115" spans="2:6" x14ac:dyDescent="0.25">
      <c r="B115" s="88" t="s">
        <v>218</v>
      </c>
      <c r="C115" s="89" t="s">
        <v>198</v>
      </c>
      <c r="D115" s="81">
        <v>1</v>
      </c>
      <c r="E115" s="38"/>
      <c r="F115" s="82"/>
    </row>
    <row r="116" spans="2:6" x14ac:dyDescent="0.25">
      <c r="B116" s="37" t="s">
        <v>219</v>
      </c>
      <c r="C116" s="34" t="s">
        <v>198</v>
      </c>
      <c r="D116" s="81">
        <v>1</v>
      </c>
      <c r="E116" s="38"/>
      <c r="F116" s="82"/>
    </row>
    <row r="117" spans="2:6" x14ac:dyDescent="0.25">
      <c r="B117" s="37" t="s">
        <v>220</v>
      </c>
      <c r="C117" s="34" t="s">
        <v>29</v>
      </c>
      <c r="D117" s="81">
        <v>476</v>
      </c>
      <c r="E117" s="38"/>
      <c r="F117" s="82"/>
    </row>
    <row r="118" spans="2:6" ht="13.5" thickBot="1" x14ac:dyDescent="0.3">
      <c r="B118" s="58"/>
      <c r="C118" s="40"/>
      <c r="D118" s="41"/>
      <c r="E118" s="38"/>
      <c r="F118" s="41"/>
    </row>
    <row r="119" spans="2:6" ht="15.75" thickBot="1" x14ac:dyDescent="0.3">
      <c r="B119" s="52" t="s">
        <v>89</v>
      </c>
      <c r="C119" s="40"/>
      <c r="D119" s="59"/>
      <c r="E119" s="38"/>
      <c r="F119" s="59"/>
    </row>
    <row r="120" spans="2:6" ht="14.25" thickTop="1" thickBot="1" x14ac:dyDescent="0.3">
      <c r="B120" s="58"/>
      <c r="C120" s="40"/>
      <c r="D120" s="59"/>
      <c r="E120" s="38"/>
      <c r="F120" s="59"/>
    </row>
    <row r="121" spans="2:6" ht="15.75" thickBot="1" x14ac:dyDescent="0.3">
      <c r="B121" s="52" t="s">
        <v>90</v>
      </c>
      <c r="C121" s="40"/>
      <c r="D121" s="59"/>
      <c r="E121" s="38"/>
      <c r="F121" s="59"/>
    </row>
    <row r="122" spans="2:6" ht="13.5" thickTop="1" x14ac:dyDescent="0.25">
      <c r="B122" s="37" t="s">
        <v>91</v>
      </c>
      <c r="C122" s="34" t="s">
        <v>29</v>
      </c>
      <c r="D122" s="35">
        <f>129.8304+64.81</f>
        <v>194.6404</v>
      </c>
      <c r="E122" s="38"/>
      <c r="F122" s="36"/>
    </row>
    <row r="123" spans="2:6" x14ac:dyDescent="0.25">
      <c r="B123" s="37" t="s">
        <v>92</v>
      </c>
      <c r="C123" s="34" t="s">
        <v>51</v>
      </c>
      <c r="D123" s="35">
        <v>2</v>
      </c>
      <c r="E123" s="38"/>
      <c r="F123" s="36"/>
    </row>
    <row r="124" spans="2:6" x14ac:dyDescent="0.25">
      <c r="B124" s="37" t="s">
        <v>93</v>
      </c>
      <c r="C124" s="34" t="s">
        <v>51</v>
      </c>
      <c r="D124" s="35">
        <v>2</v>
      </c>
      <c r="E124" s="38"/>
      <c r="F124" s="36"/>
    </row>
    <row r="125" spans="2:6" ht="13.5" thickBot="1" x14ac:dyDescent="0.3">
      <c r="B125" s="58"/>
      <c r="C125" s="40"/>
      <c r="D125" s="59"/>
      <c r="E125" s="38"/>
      <c r="F125" s="59"/>
    </row>
    <row r="126" spans="2:6" ht="15.75" thickBot="1" x14ac:dyDescent="0.3">
      <c r="B126" s="52" t="s">
        <v>94</v>
      </c>
      <c r="C126" s="40"/>
      <c r="D126" s="59"/>
      <c r="E126" s="38"/>
      <c r="F126" s="59"/>
    </row>
    <row r="127" spans="2:6" ht="26.25" thickTop="1" x14ac:dyDescent="0.25">
      <c r="B127" s="37" t="s">
        <v>95</v>
      </c>
      <c r="C127" s="34" t="s">
        <v>29</v>
      </c>
      <c r="D127" s="35">
        <v>32</v>
      </c>
      <c r="E127" s="38"/>
      <c r="F127" s="36"/>
    </row>
    <row r="128" spans="2:6" ht="13.5" thickBot="1" x14ac:dyDescent="0.3">
      <c r="B128" s="58"/>
      <c r="C128" s="40"/>
      <c r="D128" s="59"/>
      <c r="E128" s="38"/>
      <c r="F128" s="59"/>
    </row>
    <row r="129" spans="2:6" ht="15.75" thickBot="1" x14ac:dyDescent="0.3">
      <c r="B129" s="52" t="s">
        <v>96</v>
      </c>
      <c r="C129" s="40"/>
      <c r="D129" s="59"/>
      <c r="E129" s="38"/>
      <c r="F129" s="59"/>
    </row>
    <row r="130" spans="2:6" ht="13.5" thickTop="1" x14ac:dyDescent="0.25">
      <c r="B130" s="37" t="s">
        <v>26</v>
      </c>
      <c r="C130" s="34" t="s">
        <v>27</v>
      </c>
      <c r="D130" s="35">
        <v>436.41</v>
      </c>
      <c r="E130" s="38"/>
      <c r="F130" s="36"/>
    </row>
    <row r="131" spans="2:6" ht="13.5" thickBot="1" x14ac:dyDescent="0.3">
      <c r="B131" s="58"/>
      <c r="C131" s="40"/>
      <c r="D131" s="59"/>
      <c r="E131" s="38"/>
      <c r="F131" s="59"/>
    </row>
    <row r="132" spans="2:6" ht="15.75" thickBot="1" x14ac:dyDescent="0.3">
      <c r="B132" s="52" t="s">
        <v>97</v>
      </c>
      <c r="C132" s="40"/>
      <c r="D132" s="59"/>
      <c r="E132" s="38"/>
      <c r="F132" s="59"/>
    </row>
    <row r="133" spans="2:6" ht="13.5" thickTop="1" x14ac:dyDescent="0.25">
      <c r="B133" s="37" t="s">
        <v>98</v>
      </c>
      <c r="C133" s="34" t="s">
        <v>17</v>
      </c>
      <c r="D133" s="35">
        <f>4+3</f>
        <v>7</v>
      </c>
      <c r="E133" s="38"/>
      <c r="F133" s="36"/>
    </row>
    <row r="134" spans="2:6" x14ac:dyDescent="0.25">
      <c r="B134" s="37" t="s">
        <v>99</v>
      </c>
      <c r="C134" s="34" t="s">
        <v>17</v>
      </c>
      <c r="D134" s="35">
        <v>14</v>
      </c>
      <c r="E134" s="38"/>
      <c r="F134" s="36"/>
    </row>
    <row r="135" spans="2:6" x14ac:dyDescent="0.25">
      <c r="B135" s="37" t="s">
        <v>100</v>
      </c>
      <c r="C135" s="34" t="s">
        <v>17</v>
      </c>
      <c r="D135" s="35">
        <v>7</v>
      </c>
      <c r="E135" s="38"/>
      <c r="F135" s="36"/>
    </row>
    <row r="136" spans="2:6" ht="13.5" thickBot="1" x14ac:dyDescent="0.3">
      <c r="B136" s="58"/>
      <c r="C136" s="40"/>
      <c r="D136" s="59"/>
      <c r="E136" s="38"/>
      <c r="F136" s="59"/>
    </row>
    <row r="137" spans="2:6" ht="15.75" thickBot="1" x14ac:dyDescent="0.3">
      <c r="B137" s="52" t="s">
        <v>101</v>
      </c>
      <c r="C137" s="40"/>
      <c r="D137" s="59"/>
      <c r="E137" s="38"/>
      <c r="F137" s="59"/>
    </row>
    <row r="138" spans="2:6" ht="13.5" thickTop="1" x14ac:dyDescent="0.25">
      <c r="B138" s="37" t="s">
        <v>102</v>
      </c>
      <c r="C138" s="34" t="s">
        <v>17</v>
      </c>
      <c r="D138" s="35">
        <v>2</v>
      </c>
      <c r="E138" s="38"/>
      <c r="F138" s="36"/>
    </row>
    <row r="139" spans="2:6" ht="13.5" thickBot="1" x14ac:dyDescent="0.3">
      <c r="B139" s="58"/>
      <c r="C139" s="40"/>
      <c r="D139" s="59"/>
      <c r="E139" s="38"/>
      <c r="F139" s="59"/>
    </row>
    <row r="140" spans="2:6" ht="15.75" thickBot="1" x14ac:dyDescent="0.3">
      <c r="B140" s="52" t="s">
        <v>103</v>
      </c>
      <c r="C140" s="40"/>
      <c r="D140" s="59"/>
      <c r="E140" s="38"/>
      <c r="F140" s="59"/>
    </row>
    <row r="141" spans="2:6" ht="13.5" thickTop="1" x14ac:dyDescent="0.25">
      <c r="B141" s="37" t="s">
        <v>104</v>
      </c>
      <c r="C141" s="34" t="s">
        <v>29</v>
      </c>
      <c r="D141" s="35">
        <f>232.50688+194.64</f>
        <v>427.14688000000001</v>
      </c>
      <c r="E141" s="38"/>
      <c r="F141" s="36"/>
    </row>
    <row r="142" spans="2:6" x14ac:dyDescent="0.25">
      <c r="B142" s="37" t="s">
        <v>105</v>
      </c>
      <c r="C142" s="34" t="s">
        <v>29</v>
      </c>
      <c r="D142" s="35">
        <f>232.50688+194.64</f>
        <v>427.14688000000001</v>
      </c>
      <c r="E142" s="38"/>
      <c r="F142" s="36"/>
    </row>
    <row r="143" spans="2:6" x14ac:dyDescent="0.25">
      <c r="B143" s="37" t="s">
        <v>31</v>
      </c>
      <c r="C143" s="34" t="s">
        <v>29</v>
      </c>
      <c r="D143" s="35">
        <v>55.28</v>
      </c>
      <c r="E143" s="38"/>
      <c r="F143" s="36"/>
    </row>
    <row r="144" spans="2:6" x14ac:dyDescent="0.25">
      <c r="B144" s="37" t="s">
        <v>106</v>
      </c>
      <c r="C144" s="34" t="s">
        <v>29</v>
      </c>
      <c r="D144" s="35">
        <v>163.4</v>
      </c>
      <c r="E144" s="38"/>
      <c r="F144" s="36"/>
    </row>
    <row r="145" spans="2:6" ht="13.5" thickBot="1" x14ac:dyDescent="0.3">
      <c r="B145" s="58"/>
      <c r="C145" s="40"/>
      <c r="D145" s="59"/>
      <c r="E145" s="38"/>
      <c r="F145" s="59"/>
    </row>
    <row r="146" spans="2:6" ht="48.75" thickBot="1" x14ac:dyDescent="0.3">
      <c r="B146" s="83" t="s">
        <v>193</v>
      </c>
      <c r="C146" s="84"/>
      <c r="D146" s="44"/>
      <c r="E146" s="38"/>
      <c r="F146" s="44"/>
    </row>
    <row r="147" spans="2:6" ht="13.5" thickTop="1" x14ac:dyDescent="0.25">
      <c r="B147" s="44" t="s">
        <v>194</v>
      </c>
      <c r="C147" s="84" t="s">
        <v>195</v>
      </c>
      <c r="D147" s="85">
        <v>8</v>
      </c>
      <c r="E147" s="38"/>
      <c r="F147" s="86"/>
    </row>
    <row r="148" spans="2:6" x14ac:dyDescent="0.25">
      <c r="B148" s="44" t="s">
        <v>196</v>
      </c>
      <c r="C148" s="84" t="s">
        <v>195</v>
      </c>
      <c r="D148" s="85">
        <v>1</v>
      </c>
      <c r="E148" s="38"/>
      <c r="F148" s="86"/>
    </row>
    <row r="149" spans="2:6" x14ac:dyDescent="0.25">
      <c r="B149" s="44" t="s">
        <v>197</v>
      </c>
      <c r="C149" s="84" t="s">
        <v>198</v>
      </c>
      <c r="D149" s="85">
        <v>1</v>
      </c>
      <c r="E149" s="38"/>
      <c r="F149" s="86"/>
    </row>
    <row r="150" spans="2:6" x14ac:dyDescent="0.25">
      <c r="B150" s="44" t="s">
        <v>199</v>
      </c>
      <c r="C150" s="84" t="s">
        <v>195</v>
      </c>
      <c r="D150" s="85">
        <v>1</v>
      </c>
      <c r="E150" s="38"/>
      <c r="F150" s="86"/>
    </row>
    <row r="151" spans="2:6" x14ac:dyDescent="0.25">
      <c r="B151" s="44" t="s">
        <v>200</v>
      </c>
      <c r="C151" s="84" t="s">
        <v>195</v>
      </c>
      <c r="D151" s="85">
        <v>1</v>
      </c>
      <c r="E151" s="38"/>
      <c r="F151" s="86"/>
    </row>
    <row r="152" spans="2:6" x14ac:dyDescent="0.25">
      <c r="B152" s="44" t="s">
        <v>201</v>
      </c>
      <c r="C152" s="84" t="s">
        <v>202</v>
      </c>
      <c r="D152" s="85"/>
      <c r="E152" s="38"/>
      <c r="F152" s="86"/>
    </row>
    <row r="153" spans="2:6" ht="13.5" thickBot="1" x14ac:dyDescent="0.3">
      <c r="B153" s="58"/>
      <c r="C153" s="40"/>
      <c r="D153" s="59"/>
      <c r="E153" s="38"/>
      <c r="F153" s="59"/>
    </row>
    <row r="154" spans="2:6" ht="15.75" thickBot="1" x14ac:dyDescent="0.3">
      <c r="B154" s="52" t="s">
        <v>107</v>
      </c>
      <c r="C154" s="40"/>
      <c r="D154" s="59"/>
      <c r="E154" s="38"/>
      <c r="F154" s="59"/>
    </row>
    <row r="155" spans="2:6" ht="13.5" thickTop="1" x14ac:dyDescent="0.25">
      <c r="B155" s="37" t="s">
        <v>108</v>
      </c>
      <c r="C155" s="34" t="s">
        <v>109</v>
      </c>
      <c r="D155" s="35">
        <v>1</v>
      </c>
      <c r="E155" s="38"/>
      <c r="F155" s="36"/>
    </row>
    <row r="156" spans="2:6" ht="13.5" thickBot="1" x14ac:dyDescent="0.3">
      <c r="B156" s="58"/>
      <c r="C156" s="40"/>
      <c r="D156" s="59"/>
      <c r="E156" s="38"/>
      <c r="F156" s="59"/>
    </row>
    <row r="157" spans="2:6" ht="15.75" thickBot="1" x14ac:dyDescent="0.3">
      <c r="B157" s="52" t="s">
        <v>110</v>
      </c>
      <c r="C157" s="40"/>
      <c r="D157" s="59"/>
      <c r="E157" s="38"/>
      <c r="F157" s="59"/>
    </row>
    <row r="158" spans="2:6" ht="14.25" thickTop="1" thickBot="1" x14ac:dyDescent="0.3">
      <c r="B158" s="58"/>
      <c r="C158" s="40"/>
      <c r="D158" s="59"/>
      <c r="E158" s="38"/>
      <c r="F158" s="59"/>
    </row>
    <row r="159" spans="2:6" ht="15.75" thickBot="1" x14ac:dyDescent="0.3">
      <c r="B159" s="52" t="s">
        <v>111</v>
      </c>
      <c r="C159" s="40"/>
      <c r="D159" s="59"/>
      <c r="E159" s="38"/>
      <c r="F159" s="59"/>
    </row>
    <row r="160" spans="2:6" ht="77.25" thickTop="1" x14ac:dyDescent="0.25">
      <c r="B160" s="37" t="s">
        <v>112</v>
      </c>
      <c r="C160" s="34" t="s">
        <v>113</v>
      </c>
      <c r="D160" s="35">
        <v>20</v>
      </c>
      <c r="E160" s="38"/>
      <c r="F160" s="36"/>
    </row>
    <row r="161" spans="2:6" ht="76.5" x14ac:dyDescent="0.25">
      <c r="B161" s="37" t="s">
        <v>114</v>
      </c>
      <c r="C161" s="34" t="s">
        <v>113</v>
      </c>
      <c r="D161" s="35">
        <v>4</v>
      </c>
      <c r="E161" s="38"/>
      <c r="F161" s="36"/>
    </row>
    <row r="162" spans="2:6" ht="63.75" x14ac:dyDescent="0.25">
      <c r="B162" s="37" t="s">
        <v>115</v>
      </c>
      <c r="C162" s="34" t="s">
        <v>113</v>
      </c>
      <c r="D162" s="35">
        <v>44</v>
      </c>
      <c r="E162" s="38"/>
      <c r="F162" s="36"/>
    </row>
    <row r="163" spans="2:6" ht="63.75" x14ac:dyDescent="0.25">
      <c r="B163" s="37" t="s">
        <v>116</v>
      </c>
      <c r="C163" s="34" t="s">
        <v>113</v>
      </c>
      <c r="D163" s="35">
        <v>44</v>
      </c>
      <c r="E163" s="38"/>
      <c r="F163" s="36"/>
    </row>
    <row r="164" spans="2:6" ht="76.5" x14ac:dyDescent="0.25">
      <c r="B164" s="37" t="s">
        <v>117</v>
      </c>
      <c r="C164" s="34" t="s">
        <v>113</v>
      </c>
      <c r="D164" s="35">
        <v>6</v>
      </c>
      <c r="E164" s="38"/>
      <c r="F164" s="36"/>
    </row>
    <row r="165" spans="2:6" ht="63.75" x14ac:dyDescent="0.25">
      <c r="B165" s="37" t="s">
        <v>118</v>
      </c>
      <c r="C165" s="34" t="s">
        <v>113</v>
      </c>
      <c r="D165" s="35">
        <v>11</v>
      </c>
      <c r="E165" s="38"/>
      <c r="F165" s="36"/>
    </row>
    <row r="166" spans="2:6" ht="63.75" x14ac:dyDescent="0.25">
      <c r="B166" s="37" t="s">
        <v>119</v>
      </c>
      <c r="C166" s="34" t="s">
        <v>113</v>
      </c>
      <c r="D166" s="35">
        <v>1</v>
      </c>
      <c r="E166" s="38"/>
      <c r="F166" s="36"/>
    </row>
    <row r="167" spans="2:6" ht="76.5" x14ac:dyDescent="0.25">
      <c r="B167" s="37" t="s">
        <v>120</v>
      </c>
      <c r="C167" s="34" t="s">
        <v>113</v>
      </c>
      <c r="D167" s="35">
        <v>4</v>
      </c>
      <c r="E167" s="38"/>
      <c r="F167" s="36"/>
    </row>
    <row r="168" spans="2:6" ht="76.5" x14ac:dyDescent="0.25">
      <c r="B168" s="37" t="s">
        <v>121</v>
      </c>
      <c r="C168" s="34" t="s">
        <v>113</v>
      </c>
      <c r="D168" s="35">
        <v>12</v>
      </c>
      <c r="E168" s="38"/>
      <c r="F168" s="36"/>
    </row>
    <row r="169" spans="2:6" ht="76.5" x14ac:dyDescent="0.25">
      <c r="B169" s="37" t="s">
        <v>122</v>
      </c>
      <c r="C169" s="34" t="s">
        <v>113</v>
      </c>
      <c r="D169" s="35">
        <v>7</v>
      </c>
      <c r="E169" s="38"/>
      <c r="F169" s="36"/>
    </row>
    <row r="170" spans="2:6" ht="51" x14ac:dyDescent="0.25">
      <c r="B170" s="37" t="s">
        <v>123</v>
      </c>
      <c r="C170" s="34" t="s">
        <v>113</v>
      </c>
      <c r="D170" s="35">
        <v>2</v>
      </c>
      <c r="E170" s="38"/>
      <c r="F170" s="36"/>
    </row>
    <row r="171" spans="2:6" ht="51" x14ac:dyDescent="0.25">
      <c r="B171" s="37" t="s">
        <v>124</v>
      </c>
      <c r="C171" s="34" t="s">
        <v>113</v>
      </c>
      <c r="D171" s="35">
        <v>2</v>
      </c>
      <c r="E171" s="38"/>
      <c r="F171" s="36"/>
    </row>
    <row r="172" spans="2:6" ht="51" x14ac:dyDescent="0.25">
      <c r="B172" s="37" t="s">
        <v>125</v>
      </c>
      <c r="C172" s="34" t="s">
        <v>113</v>
      </c>
      <c r="D172" s="35">
        <v>2</v>
      </c>
      <c r="E172" s="38"/>
      <c r="F172" s="36"/>
    </row>
    <row r="173" spans="2:6" ht="51" x14ac:dyDescent="0.25">
      <c r="B173" s="37" t="s">
        <v>126</v>
      </c>
      <c r="C173" s="34" t="s">
        <v>113</v>
      </c>
      <c r="D173" s="35">
        <v>1</v>
      </c>
      <c r="E173" s="38"/>
      <c r="F173" s="36"/>
    </row>
    <row r="174" spans="2:6" ht="38.25" x14ac:dyDescent="0.25">
      <c r="B174" s="37" t="s">
        <v>127</v>
      </c>
      <c r="C174" s="34" t="s">
        <v>113</v>
      </c>
      <c r="D174" s="35">
        <v>1</v>
      </c>
      <c r="E174" s="38"/>
      <c r="F174" s="36"/>
    </row>
    <row r="175" spans="2:6" ht="25.5" x14ac:dyDescent="0.25">
      <c r="B175" s="37" t="s">
        <v>128</v>
      </c>
      <c r="C175" s="34" t="s">
        <v>113</v>
      </c>
      <c r="D175" s="35">
        <v>1</v>
      </c>
      <c r="E175" s="38"/>
      <c r="F175" s="36"/>
    </row>
    <row r="176" spans="2:6" ht="51" x14ac:dyDescent="0.25">
      <c r="B176" s="37" t="s">
        <v>129</v>
      </c>
      <c r="C176" s="34" t="s">
        <v>113</v>
      </c>
      <c r="D176" s="35">
        <v>1</v>
      </c>
      <c r="E176" s="38"/>
      <c r="F176" s="36"/>
    </row>
    <row r="177" spans="2:6" ht="25.5" x14ac:dyDescent="0.25">
      <c r="B177" s="37" t="s">
        <v>130</v>
      </c>
      <c r="C177" s="34" t="s">
        <v>113</v>
      </c>
      <c r="D177" s="35">
        <v>1</v>
      </c>
      <c r="E177" s="38"/>
      <c r="F177" s="36"/>
    </row>
    <row r="178" spans="2:6" ht="63.75" x14ac:dyDescent="0.25">
      <c r="B178" s="37" t="s">
        <v>131</v>
      </c>
      <c r="C178" s="34" t="s">
        <v>113</v>
      </c>
      <c r="D178" s="35">
        <v>1</v>
      </c>
      <c r="E178" s="38"/>
      <c r="F178" s="36"/>
    </row>
    <row r="179" spans="2:6" ht="63.75" x14ac:dyDescent="0.25">
      <c r="B179" s="37" t="s">
        <v>132</v>
      </c>
      <c r="C179" s="34" t="s">
        <v>133</v>
      </c>
      <c r="D179" s="35">
        <v>393.59999999999997</v>
      </c>
      <c r="E179" s="38"/>
      <c r="F179" s="36"/>
    </row>
    <row r="180" spans="2:6" x14ac:dyDescent="0.25">
      <c r="B180" s="37" t="s">
        <v>134</v>
      </c>
      <c r="C180" s="34" t="s">
        <v>17</v>
      </c>
      <c r="D180" s="35">
        <v>14</v>
      </c>
      <c r="E180" s="38"/>
      <c r="F180" s="36"/>
    </row>
    <row r="181" spans="2:6" ht="25.5" x14ac:dyDescent="0.25">
      <c r="B181" s="37" t="s">
        <v>135</v>
      </c>
      <c r="C181" s="34" t="s">
        <v>17</v>
      </c>
      <c r="D181" s="35">
        <v>3</v>
      </c>
      <c r="E181" s="38"/>
      <c r="F181" s="36"/>
    </row>
    <row r="182" spans="2:6" x14ac:dyDescent="0.25">
      <c r="B182" s="37" t="s">
        <v>136</v>
      </c>
      <c r="C182" s="34" t="s">
        <v>17</v>
      </c>
      <c r="D182" s="35">
        <v>1</v>
      </c>
      <c r="E182" s="38"/>
      <c r="F182" s="36"/>
    </row>
    <row r="183" spans="2:6" ht="13.5" thickBot="1" x14ac:dyDescent="0.3">
      <c r="B183" s="58"/>
      <c r="C183" s="40"/>
      <c r="D183" s="59"/>
      <c r="E183" s="38"/>
      <c r="F183" s="59"/>
    </row>
    <row r="184" spans="2:6" ht="15.75" thickBot="1" x14ac:dyDescent="0.3">
      <c r="B184" s="52" t="s">
        <v>137</v>
      </c>
      <c r="C184" s="40"/>
      <c r="D184" s="41"/>
      <c r="E184" s="38"/>
      <c r="F184" s="41"/>
    </row>
    <row r="185" spans="2:6" ht="26.25" thickTop="1" x14ac:dyDescent="0.25">
      <c r="B185" s="37" t="s">
        <v>138</v>
      </c>
      <c r="C185" s="34" t="s">
        <v>113</v>
      </c>
      <c r="D185" s="35">
        <v>18</v>
      </c>
      <c r="E185" s="38"/>
      <c r="F185" s="36"/>
    </row>
    <row r="186" spans="2:6" ht="25.5" x14ac:dyDescent="0.25">
      <c r="B186" s="37" t="s">
        <v>139</v>
      </c>
      <c r="C186" s="34" t="s">
        <v>113</v>
      </c>
      <c r="D186" s="35">
        <v>3</v>
      </c>
      <c r="E186" s="38"/>
      <c r="F186" s="36"/>
    </row>
    <row r="187" spans="2:6" ht="25.5" x14ac:dyDescent="0.25">
      <c r="B187" s="37" t="s">
        <v>140</v>
      </c>
      <c r="C187" s="34" t="s">
        <v>113</v>
      </c>
      <c r="D187" s="35">
        <v>5</v>
      </c>
      <c r="E187" s="38"/>
      <c r="F187" s="36"/>
    </row>
    <row r="188" spans="2:6" ht="38.25" x14ac:dyDescent="0.25">
      <c r="B188" s="37" t="s">
        <v>141</v>
      </c>
      <c r="C188" s="34" t="s">
        <v>113</v>
      </c>
      <c r="D188" s="35">
        <v>6</v>
      </c>
      <c r="E188" s="38"/>
      <c r="F188" s="36"/>
    </row>
    <row r="189" spans="2:6" ht="25.5" x14ac:dyDescent="0.25">
      <c r="B189" s="37" t="s">
        <v>142</v>
      </c>
      <c r="C189" s="34" t="s">
        <v>113</v>
      </c>
      <c r="D189" s="35">
        <v>25</v>
      </c>
      <c r="E189" s="38"/>
      <c r="F189" s="36"/>
    </row>
    <row r="190" spans="2:6" ht="25.5" x14ac:dyDescent="0.25">
      <c r="B190" s="37" t="s">
        <v>143</v>
      </c>
      <c r="C190" s="34" t="s">
        <v>113</v>
      </c>
      <c r="D190" s="35">
        <v>74</v>
      </c>
      <c r="E190" s="38"/>
      <c r="F190" s="36"/>
    </row>
    <row r="191" spans="2:6" ht="25.5" x14ac:dyDescent="0.25">
      <c r="B191" s="37" t="s">
        <v>144</v>
      </c>
      <c r="C191" s="34" t="s">
        <v>113</v>
      </c>
      <c r="D191" s="35">
        <v>2</v>
      </c>
      <c r="E191" s="38"/>
      <c r="F191" s="36"/>
    </row>
    <row r="192" spans="2:6" ht="25.5" x14ac:dyDescent="0.25">
      <c r="B192" s="37" t="s">
        <v>145</v>
      </c>
      <c r="C192" s="34" t="s">
        <v>113</v>
      </c>
      <c r="D192" s="35">
        <v>1</v>
      </c>
      <c r="E192" s="38"/>
      <c r="F192" s="36"/>
    </row>
    <row r="193" spans="2:6" ht="25.5" x14ac:dyDescent="0.25">
      <c r="B193" s="37" t="s">
        <v>146</v>
      </c>
      <c r="C193" s="34" t="s">
        <v>113</v>
      </c>
      <c r="D193" s="35">
        <v>4</v>
      </c>
      <c r="E193" s="38"/>
      <c r="F193" s="36"/>
    </row>
    <row r="194" spans="2:6" x14ac:dyDescent="0.25">
      <c r="B194" s="37" t="s">
        <v>147</v>
      </c>
      <c r="C194" s="34" t="s">
        <v>73</v>
      </c>
      <c r="D194" s="35">
        <v>1</v>
      </c>
      <c r="E194" s="38"/>
      <c r="F194" s="36"/>
    </row>
    <row r="195" spans="2:6" ht="13.5" thickBot="1" x14ac:dyDescent="0.3">
      <c r="B195" s="58"/>
      <c r="C195" s="40"/>
      <c r="D195" s="41"/>
      <c r="E195" s="38"/>
      <c r="F195" s="41"/>
    </row>
    <row r="196" spans="2:6" ht="30.75" thickBot="1" x14ac:dyDescent="0.3">
      <c r="B196" s="33" t="s">
        <v>148</v>
      </c>
      <c r="C196" s="43"/>
      <c r="D196" s="60"/>
      <c r="E196" s="38"/>
      <c r="F196" s="43"/>
    </row>
    <row r="197" spans="2:6" ht="14.25" thickTop="1" thickBot="1" x14ac:dyDescent="0.3">
      <c r="B197" s="61"/>
      <c r="C197" s="60"/>
      <c r="D197" s="43"/>
      <c r="E197" s="38"/>
      <c r="F197" s="43"/>
    </row>
    <row r="198" spans="2:6" ht="15.75" thickBot="1" x14ac:dyDescent="0.3">
      <c r="B198" s="33" t="s">
        <v>149</v>
      </c>
      <c r="C198" s="60"/>
      <c r="D198" s="43"/>
      <c r="E198" s="38"/>
      <c r="F198" s="43"/>
    </row>
    <row r="199" spans="2:6" ht="26.25" thickTop="1" x14ac:dyDescent="0.25">
      <c r="B199" s="37" t="s">
        <v>150</v>
      </c>
      <c r="C199" s="34" t="s">
        <v>32</v>
      </c>
      <c r="D199" s="35">
        <f>3.18*2*0.8+(3.43*0.8)+(3.18*2*1.8)+(3.43*2*1.8)+(2.4*1.8)</f>
        <v>35.948</v>
      </c>
      <c r="E199" s="38"/>
      <c r="F199" s="36"/>
    </row>
    <row r="200" spans="2:6" x14ac:dyDescent="0.25">
      <c r="B200" s="37" t="s">
        <v>151</v>
      </c>
      <c r="C200" s="34" t="s">
        <v>51</v>
      </c>
      <c r="D200" s="35">
        <v>4</v>
      </c>
      <c r="E200" s="38"/>
      <c r="F200" s="36"/>
    </row>
    <row r="201" spans="2:6" ht="25.5" x14ac:dyDescent="0.25">
      <c r="B201" s="37" t="s">
        <v>152</v>
      </c>
      <c r="C201" s="34" t="s">
        <v>51</v>
      </c>
      <c r="D201" s="35">
        <v>1</v>
      </c>
      <c r="E201" s="38"/>
      <c r="F201" s="36"/>
    </row>
    <row r="202" spans="2:6" ht="13.5" thickBot="1" x14ac:dyDescent="0.3">
      <c r="B202" s="61"/>
      <c r="C202" s="60"/>
      <c r="D202" s="43"/>
      <c r="E202" s="38"/>
      <c r="F202" s="43"/>
    </row>
    <row r="203" spans="2:6" ht="15.75" thickBot="1" x14ac:dyDescent="0.3">
      <c r="B203" s="33" t="s">
        <v>153</v>
      </c>
      <c r="C203" s="60"/>
      <c r="D203" s="43"/>
      <c r="E203" s="38"/>
      <c r="F203" s="43"/>
    </row>
    <row r="204" spans="2:6" ht="14.25" thickTop="1" thickBot="1" x14ac:dyDescent="0.3">
      <c r="B204" s="61"/>
      <c r="C204" s="60"/>
      <c r="D204" s="43"/>
      <c r="E204" s="38"/>
      <c r="F204" s="43"/>
    </row>
    <row r="205" spans="2:6" ht="15.75" thickBot="1" x14ac:dyDescent="0.3">
      <c r="B205" s="33" t="s">
        <v>154</v>
      </c>
      <c r="E205" s="38"/>
    </row>
    <row r="206" spans="2:6" ht="13.5" thickTop="1" x14ac:dyDescent="0.25">
      <c r="B206" s="37" t="s">
        <v>155</v>
      </c>
      <c r="C206" s="34" t="s">
        <v>47</v>
      </c>
      <c r="D206" s="35">
        <v>1</v>
      </c>
      <c r="E206" s="38"/>
      <c r="F206" s="36"/>
    </row>
    <row r="207" spans="2:6" ht="25.5" x14ac:dyDescent="0.25">
      <c r="B207" s="37" t="s">
        <v>156</v>
      </c>
      <c r="C207" s="34" t="s">
        <v>17</v>
      </c>
      <c r="D207" s="35">
        <v>1</v>
      </c>
      <c r="E207" s="38"/>
      <c r="F207" s="36"/>
    </row>
    <row r="208" spans="2:6" x14ac:dyDescent="0.25">
      <c r="B208" s="37" t="s">
        <v>157</v>
      </c>
      <c r="C208" s="34" t="s">
        <v>109</v>
      </c>
      <c r="D208" s="35">
        <v>1</v>
      </c>
      <c r="E208" s="38"/>
      <c r="F208" s="36"/>
    </row>
    <row r="209" spans="2:6" ht="25.5" x14ac:dyDescent="0.25">
      <c r="B209" s="37" t="s">
        <v>158</v>
      </c>
      <c r="C209" s="34" t="s">
        <v>159</v>
      </c>
      <c r="D209" s="35">
        <v>0.3</v>
      </c>
      <c r="E209" s="38"/>
      <c r="F209" s="36"/>
    </row>
    <row r="210" spans="2:6" ht="25.5" x14ac:dyDescent="0.25">
      <c r="B210" s="37" t="s">
        <v>160</v>
      </c>
      <c r="C210" s="34" t="s">
        <v>161</v>
      </c>
      <c r="D210" s="35">
        <v>2</v>
      </c>
      <c r="E210" s="38"/>
      <c r="F210" s="36"/>
    </row>
    <row r="211" spans="2:6" ht="25.5" x14ac:dyDescent="0.25">
      <c r="B211" s="37" t="s">
        <v>162</v>
      </c>
      <c r="C211" s="34" t="s">
        <v>161</v>
      </c>
      <c r="D211" s="35">
        <v>2</v>
      </c>
      <c r="E211" s="38"/>
      <c r="F211" s="36"/>
    </row>
    <row r="212" spans="2:6" x14ac:dyDescent="0.25">
      <c r="B212" s="37" t="s">
        <v>163</v>
      </c>
      <c r="C212" s="34" t="s">
        <v>161</v>
      </c>
      <c r="D212" s="35">
        <v>2</v>
      </c>
      <c r="E212" s="38"/>
      <c r="F212" s="36"/>
    </row>
    <row r="213" spans="2:6" ht="25.5" x14ac:dyDescent="0.25">
      <c r="B213" s="37" t="s">
        <v>164</v>
      </c>
      <c r="C213" s="34" t="s">
        <v>51</v>
      </c>
      <c r="D213" s="35">
        <v>2</v>
      </c>
      <c r="E213" s="38"/>
      <c r="F213" s="36"/>
    </row>
    <row r="214" spans="2:6" ht="25.5" x14ac:dyDescent="0.25">
      <c r="B214" s="37" t="s">
        <v>165</v>
      </c>
      <c r="C214" s="34" t="s">
        <v>47</v>
      </c>
      <c r="D214" s="35">
        <v>1</v>
      </c>
      <c r="E214" s="38"/>
      <c r="F214" s="36"/>
    </row>
    <row r="215" spans="2:6" x14ac:dyDescent="0.25">
      <c r="B215" s="37" t="s">
        <v>166</v>
      </c>
      <c r="C215" s="34"/>
      <c r="D215" s="35"/>
      <c r="E215" s="38"/>
      <c r="F215" s="36"/>
    </row>
    <row r="216" spans="2:6" x14ac:dyDescent="0.25">
      <c r="B216" s="37"/>
      <c r="C216" s="34" t="s">
        <v>51</v>
      </c>
      <c r="D216" s="35">
        <v>1</v>
      </c>
      <c r="E216" s="38"/>
      <c r="F216" s="36"/>
    </row>
    <row r="217" spans="2:6" ht="13.5" thickBot="1" x14ac:dyDescent="0.3">
      <c r="B217" s="61"/>
      <c r="C217" s="60"/>
      <c r="D217" s="43"/>
      <c r="E217" s="38"/>
      <c r="F217" s="43"/>
    </row>
    <row r="218" spans="2:6" ht="15.75" thickBot="1" x14ac:dyDescent="0.3">
      <c r="B218" s="33" t="s">
        <v>167</v>
      </c>
      <c r="C218" s="65"/>
      <c r="D218" s="65"/>
      <c r="E218" s="38"/>
      <c r="F218" s="65"/>
    </row>
    <row r="219" spans="2:6" ht="13.5" thickTop="1" x14ac:dyDescent="0.25">
      <c r="B219" s="37" t="s">
        <v>26</v>
      </c>
      <c r="C219" s="34" t="s">
        <v>27</v>
      </c>
      <c r="D219" s="35">
        <v>200</v>
      </c>
      <c r="E219" s="38"/>
      <c r="F219" s="36"/>
    </row>
    <row r="220" spans="2:6" ht="13.5" thickBot="1" x14ac:dyDescent="0.3">
      <c r="B220" s="61"/>
      <c r="C220" s="60"/>
      <c r="D220" s="43"/>
      <c r="E220" s="38"/>
      <c r="F220" s="43"/>
    </row>
    <row r="221" spans="2:6" ht="15.75" thickBot="1" x14ac:dyDescent="0.3">
      <c r="B221" s="33" t="s">
        <v>168</v>
      </c>
      <c r="C221" s="65"/>
      <c r="D221" s="65"/>
      <c r="E221" s="38"/>
      <c r="F221" s="65"/>
    </row>
    <row r="222" spans="2:6" ht="13.5" thickTop="1" x14ac:dyDescent="0.25">
      <c r="B222" s="37" t="s">
        <v>169</v>
      </c>
      <c r="C222" s="34" t="s">
        <v>32</v>
      </c>
      <c r="D222" s="35">
        <f>7.8*3.8+16.97</f>
        <v>46.61</v>
      </c>
      <c r="E222" s="38"/>
      <c r="F222" s="36"/>
    </row>
    <row r="223" spans="2:6" ht="13.5" thickBot="1" x14ac:dyDescent="0.3">
      <c r="B223" s="66"/>
      <c r="C223" s="67"/>
      <c r="D223" s="68"/>
      <c r="E223" s="38"/>
      <c r="F223" s="69"/>
    </row>
    <row r="224" spans="2:6" ht="15.75" thickBot="1" x14ac:dyDescent="0.3">
      <c r="B224" s="33" t="s">
        <v>170</v>
      </c>
      <c r="C224" s="65"/>
      <c r="D224" s="65"/>
      <c r="E224" s="38"/>
      <c r="F224" s="65"/>
    </row>
    <row r="225" spans="2:6" ht="26.25" thickTop="1" x14ac:dyDescent="0.25">
      <c r="B225" s="37" t="s">
        <v>171</v>
      </c>
      <c r="C225" s="34" t="s">
        <v>32</v>
      </c>
      <c r="D225" s="35">
        <v>54.38</v>
      </c>
      <c r="E225" s="38"/>
      <c r="F225" s="36"/>
    </row>
    <row r="226" spans="2:6" x14ac:dyDescent="0.25">
      <c r="B226" s="37" t="s">
        <v>172</v>
      </c>
      <c r="C226" s="34" t="s">
        <v>32</v>
      </c>
      <c r="D226" s="35">
        <v>38.200000000000003</v>
      </c>
      <c r="E226" s="38"/>
      <c r="F226" s="36"/>
    </row>
    <row r="227" spans="2:6" ht="25.5" x14ac:dyDescent="0.25">
      <c r="B227" s="37" t="s">
        <v>173</v>
      </c>
      <c r="C227" s="34" t="s">
        <v>32</v>
      </c>
      <c r="D227" s="35">
        <v>16.18</v>
      </c>
      <c r="E227" s="38"/>
      <c r="F227" s="36"/>
    </row>
    <row r="228" spans="2:6" ht="25.5" x14ac:dyDescent="0.25">
      <c r="B228" s="37" t="s">
        <v>174</v>
      </c>
      <c r="C228" s="34" t="s">
        <v>32</v>
      </c>
      <c r="D228" s="35">
        <v>0.67</v>
      </c>
      <c r="E228" s="38"/>
      <c r="F228" s="36"/>
    </row>
    <row r="229" spans="2:6" ht="15" x14ac:dyDescent="0.25">
      <c r="B229" s="65"/>
      <c r="C229" s="43"/>
      <c r="D229" s="60"/>
      <c r="E229" s="38"/>
      <c r="F229" s="43"/>
    </row>
    <row r="230" spans="2:6" ht="13.5" thickBot="1" x14ac:dyDescent="0.3">
      <c r="B230" s="61"/>
      <c r="C230" s="70"/>
      <c r="D230" s="43"/>
      <c r="E230" s="38"/>
      <c r="F230" s="43"/>
    </row>
    <row r="231" spans="2:6" ht="15.75" thickBot="1" x14ac:dyDescent="0.3">
      <c r="B231" s="33" t="s">
        <v>175</v>
      </c>
      <c r="C231" s="34"/>
      <c r="D231" s="35"/>
      <c r="E231" s="38"/>
      <c r="F231" s="36"/>
    </row>
    <row r="232" spans="2:6" ht="26.25" thickTop="1" x14ac:dyDescent="0.25">
      <c r="B232" s="37" t="s">
        <v>176</v>
      </c>
      <c r="C232" s="34" t="s">
        <v>47</v>
      </c>
      <c r="D232" s="35">
        <v>4</v>
      </c>
      <c r="E232" s="38"/>
      <c r="F232" s="36"/>
    </row>
    <row r="233" spans="2:6" x14ac:dyDescent="0.25">
      <c r="B233" s="37" t="s">
        <v>177</v>
      </c>
      <c r="C233" s="34" t="s">
        <v>47</v>
      </c>
      <c r="D233" s="35">
        <v>4</v>
      </c>
      <c r="E233" s="38"/>
      <c r="F233" s="36"/>
    </row>
    <row r="234" spans="2:6" x14ac:dyDescent="0.25">
      <c r="B234" s="37" t="s">
        <v>178</v>
      </c>
      <c r="C234" s="34" t="s">
        <v>47</v>
      </c>
      <c r="D234" s="35">
        <v>3</v>
      </c>
      <c r="E234" s="38"/>
      <c r="F234" s="36"/>
    </row>
    <row r="235" spans="2:6" x14ac:dyDescent="0.25">
      <c r="B235" s="37" t="s">
        <v>179</v>
      </c>
      <c r="C235" s="34" t="s">
        <v>47</v>
      </c>
      <c r="D235" s="35">
        <v>2</v>
      </c>
      <c r="E235" s="38"/>
      <c r="F235" s="36"/>
    </row>
    <row r="236" spans="2:6" x14ac:dyDescent="0.25">
      <c r="B236" s="37"/>
      <c r="C236" s="34"/>
      <c r="D236" s="35"/>
      <c r="E236" s="36"/>
      <c r="F236" s="36"/>
    </row>
    <row r="237" spans="2:6" x14ac:dyDescent="0.25">
      <c r="B237" s="37"/>
      <c r="C237" s="1"/>
      <c r="D237" s="1"/>
      <c r="E237" s="1"/>
      <c r="F237" s="1"/>
    </row>
    <row r="238" spans="2:6" x14ac:dyDescent="0.25">
      <c r="B238" s="37"/>
      <c r="C238" s="34"/>
      <c r="D238" s="35"/>
      <c r="E238" s="36"/>
      <c r="F238" s="36"/>
    </row>
    <row r="239" spans="2:6" ht="13.5" thickBot="1" x14ac:dyDescent="0.3">
      <c r="B239" s="37"/>
      <c r="C239" s="34"/>
      <c r="D239" s="35"/>
      <c r="E239" s="36"/>
      <c r="F239" s="36"/>
    </row>
    <row r="240" spans="2:6" ht="15.75" customHeight="1" thickBot="1" x14ac:dyDescent="0.3">
      <c r="B240" s="71" t="s">
        <v>180</v>
      </c>
      <c r="C240" s="71" t="s">
        <v>181</v>
      </c>
      <c r="D240" s="71"/>
      <c r="E240" s="71"/>
      <c r="F240" s="72">
        <f>SUM(F13:F239)</f>
        <v>0</v>
      </c>
    </row>
    <row r="241" spans="2:6" ht="13.5" thickTop="1" x14ac:dyDescent="0.25">
      <c r="B241" s="37" t="s">
        <v>182</v>
      </c>
      <c r="C241" s="34"/>
      <c r="D241" s="73">
        <v>0.1</v>
      </c>
      <c r="E241" s="36"/>
      <c r="F241" s="36">
        <f>ROUND(F240*D241,2)</f>
        <v>0</v>
      </c>
    </row>
    <row r="242" spans="2:6" x14ac:dyDescent="0.25">
      <c r="B242" s="37" t="s">
        <v>183</v>
      </c>
      <c r="C242" s="34"/>
      <c r="D242" s="73">
        <v>0.04</v>
      </c>
      <c r="E242" s="36"/>
      <c r="F242" s="36">
        <f>ROUND(F240*D242,2)</f>
        <v>0</v>
      </c>
    </row>
    <row r="243" spans="2:6" x14ac:dyDescent="0.25">
      <c r="B243" s="37" t="s">
        <v>184</v>
      </c>
      <c r="C243" s="34"/>
      <c r="D243" s="73">
        <v>0.04</v>
      </c>
      <c r="E243" s="36"/>
      <c r="F243" s="36">
        <f>ROUND(D243*F240,2)</f>
        <v>0</v>
      </c>
    </row>
    <row r="244" spans="2:6" x14ac:dyDescent="0.25">
      <c r="B244" s="37" t="s">
        <v>185</v>
      </c>
      <c r="C244" s="34"/>
      <c r="D244" s="73">
        <v>0.01</v>
      </c>
      <c r="E244" s="36"/>
      <c r="F244" s="36">
        <f>ROUND(F240*D244,2)</f>
        <v>0</v>
      </c>
    </row>
    <row r="245" spans="2:6" x14ac:dyDescent="0.25">
      <c r="B245" s="37" t="s">
        <v>186</v>
      </c>
      <c r="C245" s="34"/>
      <c r="D245" s="73">
        <v>4.4999999999999998E-2</v>
      </c>
      <c r="E245" s="74"/>
      <c r="F245" s="36">
        <f>ROUND(F240*D245,2)</f>
        <v>0</v>
      </c>
    </row>
    <row r="246" spans="2:6" x14ac:dyDescent="0.25">
      <c r="B246" s="37" t="s">
        <v>187</v>
      </c>
      <c r="C246" s="34"/>
      <c r="D246" s="73">
        <v>0.05</v>
      </c>
      <c r="E246" s="74"/>
      <c r="F246" s="36">
        <f>ROUND(F240*D246,2)</f>
        <v>0</v>
      </c>
    </row>
    <row r="247" spans="2:6" x14ac:dyDescent="0.25">
      <c r="B247" s="37" t="s">
        <v>188</v>
      </c>
      <c r="C247" s="34"/>
      <c r="D247" s="73">
        <v>1E-3</v>
      </c>
      <c r="E247" s="36"/>
      <c r="F247" s="36">
        <f>ROUND(F240*D247,2)</f>
        <v>0</v>
      </c>
    </row>
    <row r="248" spans="2:6" x14ac:dyDescent="0.25">
      <c r="B248" s="37"/>
      <c r="C248" s="34"/>
      <c r="D248" s="73"/>
      <c r="E248" s="36"/>
      <c r="F248" s="36"/>
    </row>
    <row r="249" spans="2:6" x14ac:dyDescent="0.25">
      <c r="B249" s="37" t="s">
        <v>189</v>
      </c>
      <c r="C249" s="34"/>
      <c r="D249" s="73">
        <v>0.18</v>
      </c>
      <c r="E249" s="36"/>
      <c r="F249" s="36">
        <f>ROUND(F241*D249,2)</f>
        <v>0</v>
      </c>
    </row>
    <row r="250" spans="2:6" ht="13.5" thickBot="1" x14ac:dyDescent="0.3">
      <c r="B250" s="37"/>
      <c r="C250" s="34"/>
      <c r="D250" s="35"/>
      <c r="E250" s="36"/>
      <c r="F250" s="36"/>
    </row>
    <row r="251" spans="2:6" ht="13.5" customHeight="1" thickBot="1" x14ac:dyDescent="0.3">
      <c r="B251" s="37"/>
      <c r="C251" s="71" t="s">
        <v>190</v>
      </c>
      <c r="D251" s="71"/>
      <c r="E251" s="71"/>
      <c r="F251" s="72">
        <f>SUM(F241:F250)</f>
        <v>0</v>
      </c>
    </row>
    <row r="252" spans="2:6" ht="13.5" thickTop="1" x14ac:dyDescent="0.25">
      <c r="B252" s="75"/>
      <c r="C252" s="67"/>
      <c r="D252" s="76"/>
      <c r="E252" s="77"/>
      <c r="F252" s="77"/>
    </row>
    <row r="253" spans="2:6" ht="13.5" thickBot="1" x14ac:dyDescent="0.3">
      <c r="B253" s="75"/>
      <c r="C253" s="67"/>
      <c r="D253" s="76"/>
      <c r="E253" s="77"/>
      <c r="F253" s="77"/>
    </row>
    <row r="254" spans="2:6" ht="13.5" customHeight="1" thickBot="1" x14ac:dyDescent="0.3">
      <c r="B254" s="37"/>
      <c r="C254" s="71" t="s">
        <v>191</v>
      </c>
      <c r="D254" s="71"/>
      <c r="E254" s="71"/>
      <c r="F254" s="72">
        <f>+F240+F251</f>
        <v>0</v>
      </c>
    </row>
    <row r="255" spans="2:6" ht="13.5" thickTop="1" x14ac:dyDescent="0.25">
      <c r="B255" s="75"/>
      <c r="C255" s="67"/>
      <c r="D255" s="76"/>
      <c r="E255" s="77"/>
      <c r="F255" s="77"/>
    </row>
    <row r="256" spans="2:6" x14ac:dyDescent="0.25">
      <c r="B256" s="75"/>
      <c r="C256" s="67"/>
      <c r="D256" s="76"/>
      <c r="E256" s="77"/>
      <c r="F256" s="77"/>
    </row>
    <row r="257" spans="2:6" x14ac:dyDescent="0.25">
      <c r="B257" s="75"/>
      <c r="C257" s="67"/>
      <c r="D257" s="76"/>
      <c r="E257" s="77"/>
      <c r="F257" s="77"/>
    </row>
    <row r="258" spans="2:6" x14ac:dyDescent="0.25">
      <c r="B258" s="75"/>
      <c r="C258" s="67"/>
      <c r="D258" s="76"/>
      <c r="E258" s="77"/>
      <c r="F258" s="77"/>
    </row>
    <row r="259" spans="2:6" x14ac:dyDescent="0.25">
      <c r="B259" s="75"/>
      <c r="C259" s="67"/>
      <c r="D259" s="76"/>
      <c r="E259" s="77"/>
      <c r="F259" s="77"/>
    </row>
  </sheetData>
  <sheetProtection selectLockedCells="1"/>
  <mergeCells count="9">
    <mergeCell ref="A10:A11"/>
    <mergeCell ref="B10:B11"/>
    <mergeCell ref="C10:C11"/>
    <mergeCell ref="D10:D11"/>
    <mergeCell ref="A1:F1"/>
    <mergeCell ref="A4:F4"/>
    <mergeCell ref="A5:F5"/>
    <mergeCell ref="C6:F6"/>
    <mergeCell ref="C7:F7"/>
  </mergeCells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#51 (Sergio A. Hernández)</vt:lpstr>
      <vt:lpstr>'#51 (Sergio A. Hernández)'!Print_Area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2019-04-03T20:55:27Z</dcterms:created>
  <dcterms:modified xsi:type="dcterms:W3CDTF">2019-06-21T15:16:11Z</dcterms:modified>
</cp:coreProperties>
</file>