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120" windowHeight="7815" tabRatio="902"/>
  </bookViews>
  <sheets>
    <sheet name="San Jose de Mendoza" sheetId="3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'San Jose de Mendoza'!$A$1:$F$269</definedName>
  </definedNames>
  <calcPr calcId="145621"/>
</workbook>
</file>

<file path=xl/calcChain.xml><?xml version="1.0" encoding="utf-8"?>
<calcChain xmlns="http://schemas.openxmlformats.org/spreadsheetml/2006/main">
  <c r="D201" i="3" l="1"/>
  <c r="D213" i="3" l="1"/>
  <c r="D158" i="3" l="1"/>
  <c r="D27" i="3" l="1"/>
  <c r="D203" i="3" l="1"/>
  <c r="D193" i="3"/>
  <c r="D190" i="3"/>
  <c r="D188" i="3"/>
  <c r="D178" i="3"/>
  <c r="D177" i="3"/>
  <c r="D171" i="3"/>
  <c r="D168" i="3"/>
  <c r="D161" i="3"/>
  <c r="D148" i="3"/>
  <c r="D139" i="3"/>
  <c r="D138" i="3"/>
  <c r="D134" i="3"/>
  <c r="D127" i="3"/>
  <c r="D126" i="3"/>
  <c r="D117" i="3"/>
  <c r="D116" i="3"/>
  <c r="D111" i="3"/>
  <c r="D106" i="3"/>
  <c r="D104" i="3"/>
  <c r="D93" i="3"/>
  <c r="D83" i="3"/>
  <c r="D82" i="3"/>
  <c r="D73" i="3"/>
  <c r="D62" i="3"/>
  <c r="D53" i="3"/>
  <c r="D41" i="3"/>
  <c r="D40" i="3"/>
  <c r="D39" i="3"/>
  <c r="D30" i="3"/>
  <c r="F249" i="3" l="1"/>
  <c r="F256" i="3" l="1"/>
  <c r="F252" i="3"/>
  <c r="F253" i="3"/>
  <c r="F258" i="3"/>
  <c r="F254" i="3"/>
  <c r="F257" i="3"/>
  <c r="F255" i="3"/>
  <c r="F260" i="3" l="1"/>
  <c r="F262" i="3" s="1"/>
  <c r="F266" i="3" s="1"/>
</calcChain>
</file>

<file path=xl/sharedStrings.xml><?xml version="1.0" encoding="utf-8"?>
<sst xmlns="http://schemas.openxmlformats.org/spreadsheetml/2006/main" count="439" uniqueCount="175">
  <si>
    <t xml:space="preserve">Descripción </t>
  </si>
  <si>
    <t>Und.</t>
  </si>
  <si>
    <t>Cantidad</t>
  </si>
  <si>
    <t>Sub-Total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</si>
  <si>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</si>
  <si>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</si>
  <si>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</si>
  <si>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</si>
  <si>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</si>
  <si>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>mt²</t>
  </si>
  <si>
    <t>mt³</t>
  </si>
  <si>
    <t>unds</t>
  </si>
  <si>
    <t>REPARACIONES GENERALES DE MODULOS EXISTENTES</t>
  </si>
  <si>
    <t xml:space="preserve">Acopio, traslado y bote de material demolido </t>
  </si>
  <si>
    <t>m2</t>
  </si>
  <si>
    <t xml:space="preserve">Impermeabilizante en lona de 4mm granular </t>
  </si>
  <si>
    <t xml:space="preserve">Brillado y cristalizado de pisos </t>
  </si>
  <si>
    <t>ml</t>
  </si>
  <si>
    <t>Reparación de ventanas: ajuste, lijado, masillado, operadores palanca, pintura blanca con brillo y esmaltada aplicada con compresor</t>
  </si>
  <si>
    <t xml:space="preserve">Pintura en protectores de ventanas </t>
  </si>
  <si>
    <t xml:space="preserve">Pintura acrílica en muros, techo y vigas </t>
  </si>
  <si>
    <t>Pintura satinada en muros hasta 1.50mt SNP</t>
  </si>
  <si>
    <t xml:space="preserve">REPARACIÓN DE 4 AULAS (1ER. NIVEL) </t>
  </si>
  <si>
    <t xml:space="preserve">1ER. NIVEL: </t>
  </si>
  <si>
    <t>Corrección Grietas (nivel de superficie)</t>
  </si>
  <si>
    <t>ML</t>
  </si>
  <si>
    <t xml:space="preserve">Sellado de junta con Sellador Asfáltico (Hot Seal 9005 de Vinaldom) </t>
  </si>
  <si>
    <t>m.l</t>
  </si>
  <si>
    <t>Tapa de aluminio atornillada (junta de expansión)</t>
  </si>
  <si>
    <t xml:space="preserve">Reparación puertas de tola: desmonte, sustitución tola, pulido, aplicación de sandblasting, ferré, aplicación antióxido y pintura blanca con brillo aplicada con compresor </t>
  </si>
  <si>
    <t xml:space="preserve">2DO. NIVEL </t>
  </si>
  <si>
    <t xml:space="preserve">Remoción y limpieza de techo (utilizar hidrolavadora de 2500psi) </t>
  </si>
  <si>
    <t xml:space="preserve">Suministro y colocación de lona impermeable de 4mm granular </t>
  </si>
  <si>
    <t>Pulido y brillado pisos</t>
  </si>
  <si>
    <t>&gt;&gt; MODULOS 2 AULAS + ODONT. (1ER. N)   &lt;&lt;</t>
  </si>
  <si>
    <t>p.a</t>
  </si>
  <si>
    <t>&gt;&gt; MOD. DE 2 AULAS+ALMACEN (2DO. N) &lt;&lt;</t>
  </si>
  <si>
    <t>&gt;&gt; MODULO DE 9 AULAS + BAÑO PROF. &lt;&lt;</t>
  </si>
  <si>
    <t>Mt²</t>
  </si>
  <si>
    <t xml:space="preserve">Lona impermeable de 4mm granular </t>
  </si>
  <si>
    <t>REP. MODULO DE 8 AULAS + ADM. + ALMACEN</t>
  </si>
  <si>
    <t>REPARACION DE  3 AULAS DE EDUCACION INICIAL</t>
  </si>
  <si>
    <t>und</t>
  </si>
  <si>
    <t>Limpieza cámara de inspección</t>
  </si>
  <si>
    <t>und.</t>
  </si>
  <si>
    <t>Pintura Mantenimiento (rejas de hierro)</t>
  </si>
  <si>
    <t>mt2</t>
  </si>
  <si>
    <t xml:space="preserve">REPARACIÓN PASARELAS DE INTERC. (1ER. NIVEL) </t>
  </si>
  <si>
    <t>Demolición fino techo plano</t>
  </si>
  <si>
    <t>MT³</t>
  </si>
  <si>
    <t>Fino en Techo Plano</t>
  </si>
  <si>
    <t>Zabaletas en Techo</t>
  </si>
  <si>
    <t>Pintura Acrílica (muros)</t>
  </si>
  <si>
    <t>REPARACION PASARELA DE INTERC. (2DO. NIVEL)</t>
  </si>
  <si>
    <t>Bote materiales de demoliciones e=1.50</t>
  </si>
  <si>
    <t>Fino en Techo Plano ( 2do. Nivel )</t>
  </si>
  <si>
    <t>Impermeabilizante polyester Lona(e=3 mm)</t>
  </si>
  <si>
    <t>Zabaleta En Techo ( 2do. Nivel )</t>
  </si>
  <si>
    <t>Desague de Techo Ø3'' pvc (Bajante)</t>
  </si>
  <si>
    <t>Pintura satinada en muros y columnas hasta 1.50mt SNP</t>
  </si>
  <si>
    <t>Pintura Acrílica (muros, techos, columnas y vigas)</t>
  </si>
  <si>
    <t>&gt;&gt; CAJA DE ESCALERA &lt;&lt;</t>
  </si>
  <si>
    <t>Pulido y brillado escalones</t>
  </si>
  <si>
    <t>Pulido y brillado pisos (descanso)</t>
  </si>
  <si>
    <t>Pintura Acrílica (muros) (int. y ext.)</t>
  </si>
  <si>
    <t>Baranda de Hierro (escalera)</t>
  </si>
  <si>
    <t xml:space="preserve">REPARACION BAÑO DE 6 INODOROS (2 Unidades) </t>
  </si>
  <si>
    <t>Impermeabiliz.Lona Poliester ( e=3.mm )</t>
  </si>
  <si>
    <t>Desmontar puertas</t>
  </si>
  <si>
    <t>Acrilica en paredes</t>
  </si>
  <si>
    <t>REP.  BAÑO DE 8 INODOROS (2 unidades)  (CAJA ESC.)</t>
  </si>
  <si>
    <t xml:space="preserve">REPARACION CANCHA MIXTA </t>
  </si>
  <si>
    <t xml:space="preserve">Limpieza con máquina hidrolavadora de 2500psi piso cancha </t>
  </si>
  <si>
    <t xml:space="preserve">Pintura en piso cancha: Tennis Court en Zona de Juego y de Tránsito Blanca para lineas de demarcación </t>
  </si>
  <si>
    <t xml:space="preserve">REPARACIÓN  GRADAS </t>
  </si>
  <si>
    <t xml:space="preserve">VERJA PERIM. EN MUROS (330.00 ml) </t>
  </si>
  <si>
    <t xml:space="preserve">Pintura acrílica en muros, viga y columnas </t>
  </si>
  <si>
    <t xml:space="preserve">AREAS EXTERIORES </t>
  </si>
  <si>
    <t xml:space="preserve">Acondicionamiento tarja y base de bandera </t>
  </si>
  <si>
    <t xml:space="preserve">Pintura de colores en verja aula inicial </t>
  </si>
  <si>
    <t xml:space="preserve">Pintura acrílica en bordillos de verja perimetral (Aula Inicial) </t>
  </si>
  <si>
    <t xml:space="preserve">Limpieza de sépticos </t>
  </si>
  <si>
    <t xml:space="preserve">Terminación de Techos : </t>
  </si>
  <si>
    <t>Impermeab. en lona asfáltica de 3mm (granular)</t>
  </si>
  <si>
    <t xml:space="preserve">Revestimientos </t>
  </si>
  <si>
    <t xml:space="preserve">Acabados </t>
  </si>
  <si>
    <t xml:space="preserve">Terminación de Pisos </t>
  </si>
  <si>
    <t xml:space="preserve">Instalaciones Sanitarias </t>
  </si>
  <si>
    <t xml:space="preserve">Puertas y Ventanas </t>
  </si>
  <si>
    <t>Aceras Perimetral, Ancho = 2.00 mts</t>
  </si>
  <si>
    <t xml:space="preserve">Miscelaneos </t>
  </si>
  <si>
    <t>Siembra de arbustos (cyca revoluta) h=5 pies</t>
  </si>
  <si>
    <t xml:space="preserve">Siembra de Grama enana (incluye colchón de tierra negra) </t>
  </si>
  <si>
    <t>Siembra de plantas ornamentales (coralillos varios colores) h=3 pies</t>
  </si>
  <si>
    <t xml:space="preserve">Pintura </t>
  </si>
  <si>
    <t xml:space="preserve">Pintura  en muros y techos de hormigón </t>
  </si>
  <si>
    <t xml:space="preserve">Pintura satinada en muros hasta 1.50 mts </t>
  </si>
  <si>
    <t xml:space="preserve">Varios </t>
  </si>
  <si>
    <t xml:space="preserve">Limpieza final </t>
  </si>
  <si>
    <t xml:space="preserve">INSTALACIONES ELECTRICAS </t>
  </si>
  <si>
    <t>UD</t>
  </si>
  <si>
    <t xml:space="preserve">MISCELANEOS ELÉCTRICOS </t>
  </si>
  <si>
    <t>Suministro e instalacion de Interruptor sencillo 120V para aulas existentes,  Bticino Modus Plus o similar</t>
  </si>
  <si>
    <t>Suministro e instalacion de Tomacorriente Doble 120V para aulas existentes,  Bticino Modus Plus o similar</t>
  </si>
  <si>
    <t>Suministro e instalacion de tubos fluorescentes de 32W, 120V.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</si>
  <si>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</si>
  <si>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</si>
  <si>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</si>
  <si>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</si>
  <si>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</si>
  <si>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Codia </t>
  </si>
  <si>
    <t>ITBIS (18% de la Dirección Técnica)</t>
  </si>
  <si>
    <t>Sub-Total (Presupuesto Original)</t>
  </si>
  <si>
    <t xml:space="preserve">Seguros y Fianzas (4.50%) </t>
  </si>
  <si>
    <t>Sub-Total (G.I. Presupuesto Orig.)</t>
  </si>
  <si>
    <t>Total General Presupuesto Original</t>
  </si>
  <si>
    <t>Imprevistos (10.00%)</t>
  </si>
  <si>
    <t xml:space="preserve">PRESUPUESTO </t>
  </si>
  <si>
    <t xml:space="preserve">CENTRO EDUCATIVO </t>
  </si>
  <si>
    <t>SAN JOSE DE MENDOZA</t>
  </si>
  <si>
    <t>DESCRIPCION DEL PROYECTO</t>
  </si>
  <si>
    <t>Ubicación Proyecto :</t>
  </si>
  <si>
    <t>Crotos</t>
  </si>
  <si>
    <t>Carretera de Mendoza, Santo Domingo Este</t>
  </si>
  <si>
    <t>Reparación de Cocina - Comedor y Modulos de Aulas, Acondicionamiento Exterior, Area Civica, Area Deportiva, Instalaciones Sanitarias.</t>
  </si>
  <si>
    <t xml:space="preserve">Traslado de Mobiliario </t>
  </si>
  <si>
    <t>aulas</t>
  </si>
  <si>
    <t>Precio Unitario</t>
  </si>
  <si>
    <t xml:space="preserve"> 2 Aulas y Sala de Docentes</t>
  </si>
  <si>
    <t>Reparación puertas  (incluye: pulido, aplicación de sandblasting, pintura con compresor blanca y ajuste ** Ambos Lados **</t>
  </si>
  <si>
    <t>Acondicionamiento de inodoros,  incluye: manguera flexible cromada, llave angular, cubrefaltas, accesorios de tanque, tornillos de tanque, Tapa de inodoros, desmonte y montura de inodoros, junta de cera, sellado con silicón transparente antihongo, limpieza general y Mano de Obra</t>
  </si>
  <si>
    <t>Limpieza y colocación de accesorios para lavamanos (incl. llave monomando)</t>
  </si>
  <si>
    <t>Limpieza de Ceramicas</t>
  </si>
  <si>
    <t>Acondicionamiento de orinales, incluye: demolición y reposición de cerámica para ranurado y colocación de manguera flexible, llave angular, cubrefaltas, sifón , válvula pequeña "push" para control de agua, desmonte y montura de orinal,sellado con silicón transparente antihongo, limpieza general y mano de obra</t>
  </si>
  <si>
    <t>Reparación de ventanas: ajuste, lijado, pintura con compresor blanca, esmaltada y con brillo, masillado y colocación de operadores de palanca</t>
  </si>
  <si>
    <t>Resane aceras perimetrales</t>
  </si>
  <si>
    <t>Desmonte de plafones</t>
  </si>
  <si>
    <t>Plafond de PVC</t>
  </si>
  <si>
    <t>Resane de aceras perimetrales</t>
  </si>
  <si>
    <t xml:space="preserve">Retoques en Dibujo de mural en entrada principal </t>
  </si>
  <si>
    <t>Limpieza de desarenador con dos cámaras de (3.00*1.80*1.50)</t>
  </si>
  <si>
    <t xml:space="preserve">Limpieza de cisternas </t>
  </si>
  <si>
    <t>COMEDOR - COCINA T3</t>
  </si>
  <si>
    <t xml:space="preserve">Pintura en Bordillos para jardineras de 0.40mt SNP </t>
  </si>
  <si>
    <t>Pintura esmaltada en toldos metalicos</t>
  </si>
  <si>
    <t>Pintura en Escalera tipo marinera (tubos cuad. 1½" y peldaños Ø½" liso)</t>
  </si>
  <si>
    <t>Limpieza de Trampa de grasa (1.00x1.00x0.60)</t>
  </si>
  <si>
    <t>Limpieza de Registros (0.80x0.80x0.60)</t>
  </si>
  <si>
    <t>Limpieza de Vertedero revestido en cerámica</t>
  </si>
  <si>
    <t>Resane de acera perimetral (aplicación de Concrete Renew de Mapei)</t>
  </si>
  <si>
    <t>Acera Frontal o Llegada</t>
  </si>
  <si>
    <t xml:space="preserve">Reparacion de Rampas para Minusválido (incluye Señalización) </t>
  </si>
  <si>
    <t xml:space="preserve">Suministro e instalacion de interruptores sencillo. </t>
  </si>
  <si>
    <t>Suministro e instalacion de interruptores triple.</t>
  </si>
  <si>
    <t xml:space="preserve">Suministro e instalacion de interruptores tres vias en area  de comedor. </t>
  </si>
  <si>
    <t>Suministro e instalacion de Tomacorrientes Doble 120V</t>
  </si>
  <si>
    <t>Baterias</t>
  </si>
  <si>
    <t>u</t>
  </si>
  <si>
    <t>Base de baterias</t>
  </si>
  <si>
    <t>Cables para baterias</t>
  </si>
  <si>
    <t>pa</t>
  </si>
  <si>
    <t>Colocar base y baterias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</si>
  <si>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</si>
  <si>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</si>
  <si>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</si>
  <si>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</si>
  <si>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</si>
  <si>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</si>
  <si>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</si>
  <si>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</si>
  <si>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</si>
  <si>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Inversor (reparacion)</t>
  </si>
  <si>
    <t>Sondeo de tuberias de desague en comedor</t>
  </si>
  <si>
    <t>Pintura de Estructura Metálica Completa comedor</t>
  </si>
  <si>
    <t xml:space="preserve">MISCELANEOS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</si>
</sst>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€_-;\-* #,##0.00\ _€_-;_-* &quot;-&quot;??\ _€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$&quot;#,##0;[Red]\-&quot;$&quot;#,##0"/>
    <numFmt numFmtId="167" formatCode="_-* #,##0_-;\-* #,##0_-;_-* &quot;-&quot;_-;_-@_-"/>
    <numFmt numFmtId="168" formatCode="_-* #,##0.00_-;\-* #,##0.00_-;_-* &quot;-&quot;??_-;_-@_-"/>
    <numFmt numFmtId="169" formatCode="0.0000"/>
    <numFmt numFmtId="170" formatCode="_-* #,##0.00\ _P_t_s_-;\-* #,##0.00\ _P_t_s_-;_-* &quot;-&quot;??\ _P_t_s_-;_-@_-"/>
    <numFmt numFmtId="171" formatCode="0.00000"/>
    <numFmt numFmtId="172" formatCode="_-&quot;RD$&quot;* #,##0.00_-;\-&quot;RD$&quot;* #,##0.00_-;_-&quot;RD$&quot;* &quot;-&quot;??_-;_-@_-"/>
    <numFmt numFmtId="173" formatCode="_(&quot;$&quot;* #,##0.00_);_(&quot;$&quot;* \(#,##0.00\);_(&quot;$&quot;* &quot;-&quot;??_);_(@_)"/>
    <numFmt numFmtId="174" formatCode="_([$€]* #,##0.00_);_([$€]* \(#,##0.00\);_([$€]* &quot;-&quot;??_);_(@_)"/>
    <numFmt numFmtId="175" formatCode="_-* #,##0.0000_-;\-* #,##0.0000_-;_-* &quot;-&quot;??_-;_-@_-"/>
    <numFmt numFmtId="176" formatCode="0.00_)"/>
    <numFmt numFmtId="177" formatCode="0_)"/>
    <numFmt numFmtId="178" formatCode="_(* #,##0\ &quot;pta&quot;_);_(* \(#,##0\ &quot;pta&quot;\);_(* &quot;-&quot;??\ &quot;pta&quot;_);_(@_)"/>
    <numFmt numFmtId="179" formatCode="_-* #,##0.00\ _$_-;\-* #,##0.00\ _$_-;_-* &quot;-&quot;??\ _$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10"/>
      <color rgb="FF000000"/>
      <name val="Times New Roman"/>
      <family val="1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name val="Times New Roman"/>
      <family val="1"/>
    </font>
    <font>
      <b/>
      <i/>
      <sz val="16"/>
      <name val="Helv"/>
    </font>
    <font>
      <sz val="12"/>
      <name val="Arial"/>
      <family val="2"/>
    </font>
    <font>
      <sz val="8"/>
      <name val="Helv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sz val="12"/>
      <name val="Arial MT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i/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rgb="FF00008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ourier"/>
      <family val="3"/>
    </font>
    <font>
      <b/>
      <u/>
      <sz val="9"/>
      <color rgb="FF00206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7" fillId="22" borderId="5" applyNumberFormat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11" fillId="0" borderId="0" applyFon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5" fillId="29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5" fillId="33" borderId="0" applyNumberFormat="0" applyBorder="0" applyAlignment="0" applyProtection="0"/>
    <xf numFmtId="17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40" fontId="10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6" fontId="18" fillId="0" borderId="0"/>
    <xf numFmtId="0" fontId="8" fillId="0" borderId="0"/>
    <xf numFmtId="0" fontId="10" fillId="0" borderId="0"/>
    <xf numFmtId="0" fontId="10" fillId="0" borderId="0"/>
    <xf numFmtId="176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" fontId="20" fillId="0" borderId="0" applyFill="0">
      <alignment horizontal="center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1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7" fillId="0" borderId="0"/>
    <xf numFmtId="0" fontId="8" fillId="0" borderId="0"/>
    <xf numFmtId="0" fontId="8" fillId="0" borderId="0"/>
    <xf numFmtId="0" fontId="8" fillId="0" borderId="0"/>
    <xf numFmtId="177" fontId="23" fillId="0" borderId="0"/>
    <xf numFmtId="177" fontId="23" fillId="0" borderId="0"/>
    <xf numFmtId="0" fontId="9" fillId="0" borderId="0"/>
    <xf numFmtId="0" fontId="8" fillId="0" borderId="0"/>
    <xf numFmtId="0" fontId="1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24" fillId="22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8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9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98">
    <xf numFmtId="0" fontId="0" fillId="0" borderId="0" xfId="0"/>
    <xf numFmtId="0" fontId="28" fillId="2" borderId="0" xfId="0" applyFont="1" applyFill="1" applyBorder="1" applyAlignment="1" applyProtection="1">
      <alignment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 applyProtection="1">
      <alignment vertical="center"/>
      <protection locked="0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28" fillId="0" borderId="0" xfId="0" applyFont="1" applyAlignment="1" applyProtection="1">
      <alignment vertical="center"/>
      <protection locked="0"/>
    </xf>
    <xf numFmtId="0" fontId="28" fillId="2" borderId="0" xfId="0" applyFont="1" applyFill="1" applyBorder="1" applyAlignment="1" applyProtection="1">
      <alignment horizontal="center" vertical="center" wrapText="1"/>
    </xf>
    <xf numFmtId="4" fontId="28" fillId="2" borderId="0" xfId="0" applyNumberFormat="1" applyFont="1" applyFill="1" applyBorder="1" applyAlignment="1" applyProtection="1">
      <alignment horizontal="right" vertical="center" indent="1"/>
    </xf>
    <xf numFmtId="0" fontId="29" fillId="2" borderId="0" xfId="0" applyFont="1" applyFill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31" fillId="3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horizontal="right" vertical="center" indent="1"/>
    </xf>
    <xf numFmtId="0" fontId="3" fillId="2" borderId="0" xfId="0" applyFont="1" applyFill="1" applyBorder="1" applyAlignment="1" applyProtection="1">
      <alignment vertical="center" wrapText="1"/>
    </xf>
    <xf numFmtId="164" fontId="32" fillId="3" borderId="4" xfId="1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right" vertical="center" indent="1"/>
    </xf>
    <xf numFmtId="0" fontId="31" fillId="3" borderId="1" xfId="0" applyFont="1" applyFill="1" applyBorder="1" applyAlignment="1" applyProtection="1">
      <alignment vertical="center" wrapText="1"/>
    </xf>
    <xf numFmtId="10" fontId="3" fillId="2" borderId="0" xfId="2" applyNumberFormat="1" applyFont="1" applyFill="1" applyBorder="1" applyAlignment="1" applyProtection="1">
      <alignment horizontal="right" vertical="center" indent="1"/>
    </xf>
    <xf numFmtId="4" fontId="3" fillId="2" borderId="0" xfId="2" applyNumberFormat="1" applyFont="1" applyFill="1" applyBorder="1" applyAlignment="1" applyProtection="1">
      <alignment horizontal="right" vertical="center" indent="1"/>
    </xf>
    <xf numFmtId="164" fontId="31" fillId="3" borderId="4" xfId="1" applyFont="1" applyFill="1" applyBorder="1" applyAlignment="1" applyProtection="1">
      <alignment vertical="center" wrapText="1"/>
    </xf>
    <xf numFmtId="0" fontId="33" fillId="0" borderId="0" xfId="0" applyFont="1" applyBorder="1" applyAlignment="1">
      <alignment vertical="center" wrapText="1"/>
    </xf>
    <xf numFmtId="49" fontId="34" fillId="0" borderId="0" xfId="0" applyNumberFormat="1" applyFont="1" applyAlignment="1">
      <alignment vertical="center"/>
    </xf>
    <xf numFmtId="49" fontId="34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vertical="center"/>
    </xf>
    <xf numFmtId="49" fontId="34" fillId="0" borderId="0" xfId="0" applyNumberFormat="1" applyFont="1" applyAlignment="1">
      <alignment vertical="center" wrapText="1"/>
    </xf>
    <xf numFmtId="49" fontId="35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1" fillId="3" borderId="1" xfId="1" applyFont="1" applyFill="1" applyBorder="1" applyAlignment="1">
      <alignment vertical="center" wrapText="1"/>
    </xf>
    <xf numFmtId="165" fontId="3" fillId="0" borderId="0" xfId="0" applyNumberFormat="1" applyFont="1" applyBorder="1" applyAlignment="1">
      <alignment horizontal="right" vertical="center" indent="1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vertical="center"/>
    </xf>
    <xf numFmtId="0" fontId="30" fillId="0" borderId="0" xfId="0" applyFont="1" applyAlignment="1">
      <alignment vertical="center"/>
    </xf>
    <xf numFmtId="0" fontId="39" fillId="0" borderId="0" xfId="224" applyFont="1" applyAlignment="1">
      <alignment vertical="center"/>
    </xf>
    <xf numFmtId="4" fontId="39" fillId="0" borderId="0" xfId="224" applyNumberFormat="1" applyFont="1" applyAlignment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0" fillId="3" borderId="10" xfId="0" applyFont="1" applyFill="1" applyBorder="1" applyAlignment="1" applyProtection="1">
      <alignment horizontal="center" vertical="center"/>
    </xf>
    <xf numFmtId="0" fontId="40" fillId="3" borderId="11" xfId="0" applyFont="1" applyFill="1" applyBorder="1" applyAlignment="1" applyProtection="1">
      <alignment horizontal="center" vertical="center"/>
    </xf>
    <xf numFmtId="165" fontId="40" fillId="3" borderId="13" xfId="218" applyNumberFormat="1" applyFont="1" applyFill="1" applyBorder="1" applyAlignment="1" applyProtection="1">
      <alignment horizontal="center" vertical="center"/>
    </xf>
    <xf numFmtId="4" fontId="29" fillId="2" borderId="0" xfId="0" applyNumberFormat="1" applyFont="1" applyFill="1" applyAlignment="1" applyProtection="1">
      <alignment horizontal="center" vertical="center"/>
    </xf>
    <xf numFmtId="4" fontId="27" fillId="2" borderId="0" xfId="0" applyNumberFormat="1" applyFont="1" applyFill="1" applyAlignment="1" applyProtection="1">
      <alignment vertical="center"/>
    </xf>
    <xf numFmtId="4" fontId="40" fillId="3" borderId="12" xfId="0" applyNumberFormat="1" applyFont="1" applyFill="1" applyBorder="1" applyAlignment="1" applyProtection="1">
      <alignment horizontal="center" vertical="center"/>
    </xf>
    <xf numFmtId="4" fontId="39" fillId="0" borderId="0" xfId="224" applyNumberFormat="1" applyFont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4" fontId="29" fillId="2" borderId="0" xfId="0" applyNumberFormat="1" applyFont="1" applyFill="1" applyAlignment="1" applyProtection="1">
      <alignment horizontal="right" vertical="center"/>
    </xf>
    <xf numFmtId="4" fontId="27" fillId="2" borderId="0" xfId="0" applyNumberFormat="1" applyFont="1" applyFill="1" applyAlignment="1" applyProtection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40" fillId="3" borderId="11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Border="1" applyAlignment="1" applyProtection="1">
      <alignment horizontal="right" vertical="center"/>
    </xf>
    <xf numFmtId="4" fontId="3" fillId="2" borderId="0" xfId="2" applyNumberFormat="1" applyFont="1" applyFill="1" applyBorder="1" applyAlignment="1" applyProtection="1">
      <alignment horizontal="right" vertical="center"/>
    </xf>
    <xf numFmtId="4" fontId="28" fillId="2" borderId="0" xfId="0" applyNumberFormat="1" applyFont="1" applyFill="1" applyBorder="1" applyAlignment="1" applyProtection="1">
      <alignment horizontal="right" vertical="center"/>
    </xf>
    <xf numFmtId="4" fontId="28" fillId="0" borderId="0" xfId="0" applyNumberFormat="1" applyFont="1" applyAlignment="1">
      <alignment horizontal="right" vertical="center"/>
    </xf>
    <xf numFmtId="4" fontId="2" fillId="2" borderId="0" xfId="0" applyNumberFormat="1" applyFont="1" applyFill="1" applyBorder="1" applyAlignment="1" applyProtection="1">
      <alignment vertical="center"/>
    </xf>
    <xf numFmtId="4" fontId="2" fillId="0" borderId="0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8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right" vertical="center" indent="1"/>
    </xf>
    <xf numFmtId="165" fontId="3" fillId="0" borderId="0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2" fontId="42" fillId="0" borderId="0" xfId="0" applyNumberFormat="1" applyFont="1" applyAlignment="1">
      <alignment vertical="center"/>
    </xf>
    <xf numFmtId="0" fontId="3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65" fontId="3" fillId="0" borderId="0" xfId="218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165" fontId="3" fillId="0" borderId="0" xfId="218" applyFont="1" applyFill="1" applyAlignment="1">
      <alignment horizontal="center" vertical="center"/>
    </xf>
    <xf numFmtId="165" fontId="43" fillId="0" borderId="0" xfId="218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3" fillId="0" borderId="0" xfId="0" applyFont="1" applyFill="1" applyAlignment="1">
      <alignment vertical="center"/>
    </xf>
    <xf numFmtId="0" fontId="3" fillId="0" borderId="0" xfId="153" applyFont="1" applyFill="1" applyBorder="1" applyAlignment="1">
      <alignment vertical="center" wrapText="1"/>
    </xf>
    <xf numFmtId="0" fontId="3" fillId="0" borderId="0" xfId="153" applyFont="1" applyBorder="1" applyAlignment="1">
      <alignment horizontal="center" vertical="center" wrapText="1"/>
    </xf>
    <xf numFmtId="4" fontId="3" fillId="0" borderId="0" xfId="0" applyNumberFormat="1" applyFont="1" applyAlignment="1"/>
    <xf numFmtId="4" fontId="3" fillId="0" borderId="0" xfId="153" applyNumberFormat="1" applyFont="1" applyFill="1" applyBorder="1" applyAlignment="1">
      <alignment vertical="center"/>
    </xf>
    <xf numFmtId="164" fontId="31" fillId="3" borderId="2" xfId="1" applyFont="1" applyFill="1" applyBorder="1" applyAlignment="1" applyProtection="1">
      <alignment horizontal="center" vertical="center" wrapText="1"/>
    </xf>
    <xf numFmtId="164" fontId="31" fillId="3" borderId="3" xfId="1" applyFont="1" applyFill="1" applyBorder="1" applyAlignment="1" applyProtection="1">
      <alignment horizontal="center" vertical="center" wrapText="1"/>
    </xf>
    <xf numFmtId="0" fontId="29" fillId="2" borderId="0" xfId="0" applyFont="1" applyFill="1" applyAlignment="1" applyProtection="1">
      <alignment horizontal="center" vertical="center"/>
    </xf>
    <xf numFmtId="0" fontId="38" fillId="2" borderId="0" xfId="0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left" vertical="center" wrapText="1"/>
    </xf>
    <xf numFmtId="164" fontId="32" fillId="3" borderId="2" xfId="1" applyFont="1" applyFill="1" applyBorder="1" applyAlignment="1" applyProtection="1">
      <alignment horizontal="center" vertical="center" wrapText="1"/>
    </xf>
    <xf numFmtId="164" fontId="32" fillId="3" borderId="3" xfId="1" applyFont="1" applyFill="1" applyBorder="1" applyAlignment="1" applyProtection="1">
      <alignment horizontal="center" vertical="center" wrapText="1"/>
    </xf>
  </cellXfs>
  <cellStyles count="235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40% - Accent1" xfId="15"/>
    <cellStyle name="40% - Accent1 2" xfId="16"/>
    <cellStyle name="40% - Accent2" xfId="17"/>
    <cellStyle name="40% - Accent2 2" xfId="18"/>
    <cellStyle name="40% - Accent3" xfId="19"/>
    <cellStyle name="40% - Accent3 2" xfId="20"/>
    <cellStyle name="40% - Accent4" xfId="21"/>
    <cellStyle name="40% - Accent4 2" xfId="22"/>
    <cellStyle name="40% - Accent5" xfId="23"/>
    <cellStyle name="40% - Accent5 2" xfId="24"/>
    <cellStyle name="40% - Accent6" xfId="25"/>
    <cellStyle name="40% - Accent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omma" xfId="218" builtinId="3"/>
    <cellStyle name="Comma 10" xfId="41"/>
    <cellStyle name="Comma 10 2" xfId="42"/>
    <cellStyle name="Comma 11" xfId="43"/>
    <cellStyle name="Comma 12" xfId="44"/>
    <cellStyle name="Comma 12 2" xfId="45"/>
    <cellStyle name="Comma 2" xfId="46"/>
    <cellStyle name="Comma 2 2" xfId="47"/>
    <cellStyle name="Comma 2 3" xfId="48"/>
    <cellStyle name="Comma 3" xfId="49"/>
    <cellStyle name="Comma 3 2" xfId="50"/>
    <cellStyle name="Comma 4" xfId="51"/>
    <cellStyle name="Comma 5" xfId="52"/>
    <cellStyle name="Comma 6" xfId="53"/>
    <cellStyle name="Comma 7" xfId="54"/>
    <cellStyle name="Comma 7 2" xfId="55"/>
    <cellStyle name="Comma 8" xfId="56"/>
    <cellStyle name="Comma 8 2" xfId="57"/>
    <cellStyle name="Comma 9" xfId="58"/>
    <cellStyle name="Currency" xfId="1" builtinId="4"/>
    <cellStyle name="Currency [0] 2" xfId="59"/>
    <cellStyle name="Currency 2" xfId="60"/>
    <cellStyle name="Currency 3" xfId="61"/>
    <cellStyle name="Currency 4" xfId="62"/>
    <cellStyle name="Currency 6" xfId="63"/>
    <cellStyle name="Énfasis 1" xfId="64"/>
    <cellStyle name="Énfasis 2" xfId="65"/>
    <cellStyle name="Énfasis 3" xfId="66"/>
    <cellStyle name="Énfasis1 - 20%" xfId="67"/>
    <cellStyle name="Énfasis1 - 20% 2" xfId="68"/>
    <cellStyle name="Énfasis1 - 40%" xfId="69"/>
    <cellStyle name="Énfasis1 - 40% 2" xfId="70"/>
    <cellStyle name="Énfasis1 - 60%" xfId="71"/>
    <cellStyle name="Énfasis2 - 20%" xfId="72"/>
    <cellStyle name="Énfasis2 - 20% 2" xfId="73"/>
    <cellStyle name="Énfasis2 - 40%" xfId="74"/>
    <cellStyle name="Énfasis2 - 40% 2" xfId="75"/>
    <cellStyle name="Énfasis2 - 60%" xfId="76"/>
    <cellStyle name="Énfasis3 - 20%" xfId="77"/>
    <cellStyle name="Énfasis3 - 20% 2" xfId="78"/>
    <cellStyle name="Énfasis3 - 40%" xfId="79"/>
    <cellStyle name="Énfasis3 - 40% 2" xfId="80"/>
    <cellStyle name="Énfasis3 - 60%" xfId="81"/>
    <cellStyle name="Énfasis4 - 20%" xfId="82"/>
    <cellStyle name="Énfasis4 - 20% 2" xfId="83"/>
    <cellStyle name="Énfasis4 - 40%" xfId="84"/>
    <cellStyle name="Énfasis4 - 40% 2" xfId="85"/>
    <cellStyle name="Énfasis4 - 60%" xfId="86"/>
    <cellStyle name="Énfasis5 - 20%" xfId="87"/>
    <cellStyle name="Énfasis5 - 20% 2" xfId="88"/>
    <cellStyle name="Énfasis5 - 40%" xfId="89"/>
    <cellStyle name="Énfasis5 - 40% 2" xfId="90"/>
    <cellStyle name="Énfasis5 - 60%" xfId="91"/>
    <cellStyle name="Énfasis6 - 20%" xfId="92"/>
    <cellStyle name="Énfasis6 - 20% 2" xfId="93"/>
    <cellStyle name="Énfasis6 - 40%" xfId="94"/>
    <cellStyle name="Énfasis6 - 40% 2" xfId="95"/>
    <cellStyle name="Énfasis6 - 60%" xfId="96"/>
    <cellStyle name="Euro" xfId="97"/>
    <cellStyle name="Euro 2" xfId="98"/>
    <cellStyle name="Euro 2 2" xfId="99"/>
    <cellStyle name="Euro_Analisis Barahona" xfId="100"/>
    <cellStyle name="Explanatory Text" xfId="101"/>
    <cellStyle name="Heading 1" xfId="102"/>
    <cellStyle name="Heading 2" xfId="103"/>
    <cellStyle name="Heading 3" xfId="104"/>
    <cellStyle name="Millares 10" xfId="220"/>
    <cellStyle name="Millares 10 2" xfId="105"/>
    <cellStyle name="Millares 11 2" xfId="106"/>
    <cellStyle name="Millares 2" xfId="107"/>
    <cellStyle name="Millares 2 2" xfId="108"/>
    <cellStyle name="Millares 2 2 2" xfId="109"/>
    <cellStyle name="Millares 2 2 2 2" xfId="110"/>
    <cellStyle name="Millares 2 2 3" xfId="111"/>
    <cellStyle name="Millares 2 3" xfId="112"/>
    <cellStyle name="Millares 2 3 2" xfId="113"/>
    <cellStyle name="Millares 2 4" xfId="114"/>
    <cellStyle name="Millares 2 4 2" xfId="115"/>
    <cellStyle name="Millares 2 5" xfId="116"/>
    <cellStyle name="Millares 3" xfId="117"/>
    <cellStyle name="Millares 3 2" xfId="118"/>
    <cellStyle name="Millares 3 2 2" xfId="119"/>
    <cellStyle name="Millares 3 2 3 3" xfId="120"/>
    <cellStyle name="Millares 3 3" xfId="121"/>
    <cellStyle name="Millares 3 3 2" xfId="122"/>
    <cellStyle name="Millares 3 4" xfId="123"/>
    <cellStyle name="Millares 3 5" xfId="124"/>
    <cellStyle name="Millares 4" xfId="125"/>
    <cellStyle name="Millares 4 2" xfId="126"/>
    <cellStyle name="Millares 4 2 2" xfId="127"/>
    <cellStyle name="Millares 4 3" xfId="128"/>
    <cellStyle name="Millares 4 3 2" xfId="129"/>
    <cellStyle name="Millares 4 4" xfId="130"/>
    <cellStyle name="Millares 4 5" xfId="131"/>
    <cellStyle name="Millares 5" xfId="132"/>
    <cellStyle name="Millares 5 2" xfId="133"/>
    <cellStyle name="Millares 5 3" xfId="134"/>
    <cellStyle name="Millares 6" xfId="135"/>
    <cellStyle name="Millares 6 2" xfId="136"/>
    <cellStyle name="Millares 6 3" xfId="137"/>
    <cellStyle name="Millares 7" xfId="138"/>
    <cellStyle name="Millares 7 2" xfId="139"/>
    <cellStyle name="Millares 7 2 2" xfId="140"/>
    <cellStyle name="Millares 7 3" xfId="141"/>
    <cellStyle name="Millares 8" xfId="142"/>
    <cellStyle name="Millares 9" xfId="143"/>
    <cellStyle name="Moneda 2" xfId="144"/>
    <cellStyle name="Moneda 2 2" xfId="145"/>
    <cellStyle name="Moneda 2 2 2" xfId="146"/>
    <cellStyle name="Moneda 2 3" xfId="147"/>
    <cellStyle name="Moneda 2 4" xfId="219"/>
    <cellStyle name="Moneda 3" xfId="148"/>
    <cellStyle name="Moneda 3 2" xfId="149"/>
    <cellStyle name="Moneda 3 3" xfId="221"/>
    <cellStyle name="Moneda 4" xfId="150"/>
    <cellStyle name="Moneda 4 2" xfId="151"/>
    <cellStyle name="Moneda 5" xfId="222"/>
    <cellStyle name="No-definido" xfId="223"/>
    <cellStyle name="Normal" xfId="0" builtinId="0"/>
    <cellStyle name="Normal - Style1" xfId="152"/>
    <cellStyle name="Normal 10" xfId="153"/>
    <cellStyle name="Normal 11" xfId="154"/>
    <cellStyle name="Normal 12" xfId="155"/>
    <cellStyle name="Normal 13" xfId="156"/>
    <cellStyle name="Normal 14" xfId="157"/>
    <cellStyle name="Normal 15" xfId="158"/>
    <cellStyle name="Normal 15 2" xfId="159"/>
    <cellStyle name="Normal 16" xfId="160"/>
    <cellStyle name="Normal 17" xfId="161"/>
    <cellStyle name="Normal 18" xfId="162"/>
    <cellStyle name="Normal 19" xfId="163"/>
    <cellStyle name="Normal 2" xfId="164"/>
    <cellStyle name="Normal 2 10" xfId="165"/>
    <cellStyle name="Normal 2 2" xfId="166"/>
    <cellStyle name="Normal 2 2 2" xfId="167"/>
    <cellStyle name="Normal 2 3" xfId="168"/>
    <cellStyle name="Normal 2 33" xfId="169"/>
    <cellStyle name="Normal 2 33 2" xfId="170"/>
    <cellStyle name="Normal 2 4" xfId="171"/>
    <cellStyle name="Normal 2 5" xfId="172"/>
    <cellStyle name="Normal 2 5 2" xfId="173"/>
    <cellStyle name="Normal 2 7" xfId="174"/>
    <cellStyle name="Normal 2_Edificio #01, Palmeras de Cabarete - Oficial" xfId="175"/>
    <cellStyle name="Normal 20" xfId="176"/>
    <cellStyle name="Normal 21" xfId="177"/>
    <cellStyle name="Normal 22" xfId="178"/>
    <cellStyle name="Normal 23" xfId="179"/>
    <cellStyle name="Normal 24" xfId="180"/>
    <cellStyle name="Normal 25" xfId="181"/>
    <cellStyle name="Normal 26" xfId="182"/>
    <cellStyle name="Normal 27" xfId="183"/>
    <cellStyle name="Normal 28" xfId="224"/>
    <cellStyle name="Normal 29" xfId="225"/>
    <cellStyle name="Normal 3" xfId="184"/>
    <cellStyle name="Normal 3 2" xfId="185"/>
    <cellStyle name="Normal 3 2 2" xfId="186"/>
    <cellStyle name="Normal 3 2 2 2" xfId="187"/>
    <cellStyle name="Normal 3 3" xfId="188"/>
    <cellStyle name="Normal 30" xfId="189"/>
    <cellStyle name="Normal 31" xfId="190"/>
    <cellStyle name="Normal 32" xfId="226"/>
    <cellStyle name="Normal 33" xfId="227"/>
    <cellStyle name="Normal 34" xfId="228"/>
    <cellStyle name="Normal 35" xfId="229"/>
    <cellStyle name="Normal 36" xfId="230"/>
    <cellStyle name="Normal 37" xfId="231"/>
    <cellStyle name="Normal 4" xfId="191"/>
    <cellStyle name="Normal 4 2" xfId="192"/>
    <cellStyle name="Normal 4 3" xfId="232"/>
    <cellStyle name="Normal 4 3 2" xfId="193"/>
    <cellStyle name="Normal 5" xfId="194"/>
    <cellStyle name="Normal 5 2" xfId="195"/>
    <cellStyle name="Normal 6" xfId="196"/>
    <cellStyle name="Normal 6 2" xfId="197"/>
    <cellStyle name="Normal 6 2 2" xfId="198"/>
    <cellStyle name="Normal 7" xfId="199"/>
    <cellStyle name="Normal 7 2" xfId="200"/>
    <cellStyle name="Normal 8" xfId="201"/>
    <cellStyle name="Normal 8 2" xfId="202"/>
    <cellStyle name="Normal 9" xfId="203"/>
    <cellStyle name="Normal 9 2" xfId="204"/>
    <cellStyle name="Output" xfId="205"/>
    <cellStyle name="Percent" xfId="2" builtinId="5"/>
    <cellStyle name="Percent 2" xfId="206"/>
    <cellStyle name="Percent 2 2" xfId="207"/>
    <cellStyle name="Percent 3" xfId="208"/>
    <cellStyle name="Percent 5" xfId="209"/>
    <cellStyle name="Percent 8" xfId="210"/>
    <cellStyle name="Porcentaje 2" xfId="211"/>
    <cellStyle name="Porcentaje 3" xfId="233"/>
    <cellStyle name="Porcentaje 4" xfId="234"/>
    <cellStyle name="Porcentual 2" xfId="212"/>
    <cellStyle name="Porcentual 2 2" xfId="213"/>
    <cellStyle name="Porcentual 3" xfId="214"/>
    <cellStyle name="Title" xfId="215"/>
    <cellStyle name="Título de hoja" xfId="216"/>
    <cellStyle name="Währung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9525</xdr:rowOff>
    </xdr:from>
    <xdr:ext cx="1981200" cy="92392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9525"/>
          <a:ext cx="1981200" cy="923925"/>
        </a:xfrm>
        <a:prstGeom prst="rect">
          <a:avLst/>
        </a:prstGeom>
      </xdr:spPr>
    </xdr:pic>
    <xdr:clientData/>
  </xdr:oneCellAnchor>
  <xdr:twoCellAnchor>
    <xdr:from>
      <xdr:col>2</xdr:col>
      <xdr:colOff>390525</xdr:colOff>
      <xdr:row>0</xdr:row>
      <xdr:rowOff>104775</xdr:rowOff>
    </xdr:from>
    <xdr:to>
      <xdr:col>5</xdr:col>
      <xdr:colOff>1057276</xdr:colOff>
      <xdr:row>4</xdr:row>
      <xdr:rowOff>152400</xdr:rowOff>
    </xdr:to>
    <xdr:pic>
      <xdr:nvPicPr>
        <xdr:cNvPr id="4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80987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H269"/>
  <sheetViews>
    <sheetView showGridLines="0" tabSelected="1" view="pageBreakPreview" topLeftCell="A4" zoomScaleNormal="100" zoomScaleSheetLayoutView="100" workbookViewId="0">
      <selection activeCell="E16" sqref="E16:G246"/>
    </sheetView>
  </sheetViews>
  <sheetFormatPr defaultColWidth="11.42578125" defaultRowHeight="12"/>
  <cols>
    <col min="1" max="1" width="4.85546875" style="3" customWidth="1"/>
    <col min="2" max="2" width="54.140625" style="5" customWidth="1"/>
    <col min="3" max="3" width="6.7109375" style="6" customWidth="1"/>
    <col min="4" max="4" width="9" style="2" customWidth="1"/>
    <col min="5" max="5" width="12.28515625" style="63" customWidth="1"/>
    <col min="6" max="6" width="17.42578125" style="2" customWidth="1"/>
    <col min="7" max="16384" width="11.42578125" style="3"/>
  </cols>
  <sheetData>
    <row r="1" spans="1:6" ht="14.25">
      <c r="A1" s="93"/>
      <c r="B1" s="93"/>
      <c r="C1" s="93"/>
      <c r="D1" s="93"/>
      <c r="E1" s="93"/>
      <c r="F1" s="93"/>
    </row>
    <row r="2" spans="1:6" ht="14.25">
      <c r="A2" s="11"/>
      <c r="B2" s="11"/>
      <c r="C2" s="11"/>
      <c r="D2" s="49"/>
      <c r="E2" s="54"/>
      <c r="F2" s="11"/>
    </row>
    <row r="3" spans="1:6" ht="14.25">
      <c r="A3" s="11"/>
      <c r="B3" s="11"/>
      <c r="C3" s="11"/>
      <c r="D3" s="49"/>
      <c r="E3" s="54"/>
      <c r="F3" s="11"/>
    </row>
    <row r="4" spans="1:6" ht="12.75">
      <c r="A4" s="41"/>
      <c r="B4" s="41"/>
      <c r="C4" s="41"/>
      <c r="D4" s="50"/>
      <c r="E4" s="55"/>
      <c r="F4" s="41"/>
    </row>
    <row r="5" spans="1:6" ht="12.75">
      <c r="A5" s="41"/>
      <c r="B5" s="41"/>
      <c r="C5" s="41"/>
      <c r="D5" s="50"/>
      <c r="E5" s="55"/>
      <c r="F5" s="41"/>
    </row>
    <row r="6" spans="1:6" ht="12.75">
      <c r="A6" s="41"/>
      <c r="B6" s="41"/>
      <c r="C6" s="41"/>
      <c r="D6" s="50"/>
      <c r="E6" s="55"/>
      <c r="F6" s="41"/>
    </row>
    <row r="7" spans="1:6">
      <c r="A7" s="94" t="s">
        <v>117</v>
      </c>
      <c r="B7" s="94"/>
      <c r="C7" s="94"/>
      <c r="D7" s="94"/>
      <c r="E7" s="94"/>
      <c r="F7" s="94"/>
    </row>
    <row r="8" spans="1:6">
      <c r="A8" s="40"/>
      <c r="B8" s="42" t="s">
        <v>118</v>
      </c>
      <c r="C8" s="42" t="s">
        <v>120</v>
      </c>
      <c r="D8" s="16"/>
      <c r="E8" s="56"/>
      <c r="F8" s="12"/>
    </row>
    <row r="9" spans="1:6" ht="12" customHeight="1">
      <c r="A9" s="13"/>
      <c r="B9" s="12" t="s">
        <v>119</v>
      </c>
      <c r="C9" s="95" t="s">
        <v>124</v>
      </c>
      <c r="D9" s="95"/>
      <c r="E9" s="95"/>
      <c r="F9" s="95"/>
    </row>
    <row r="10" spans="1:6">
      <c r="A10" s="13"/>
      <c r="B10" s="42" t="s">
        <v>121</v>
      </c>
      <c r="C10" s="95"/>
      <c r="D10" s="95"/>
      <c r="E10" s="95"/>
      <c r="F10" s="95"/>
    </row>
    <row r="11" spans="1:6" ht="12" customHeight="1">
      <c r="A11" s="13"/>
      <c r="B11" s="12" t="s">
        <v>123</v>
      </c>
      <c r="C11" s="95"/>
      <c r="D11" s="95"/>
      <c r="E11" s="95"/>
      <c r="F11" s="95"/>
    </row>
    <row r="12" spans="1:6" ht="12.75" thickBot="1">
      <c r="A12" s="13"/>
      <c r="B12" s="12"/>
      <c r="C12" s="12"/>
      <c r="D12" s="16"/>
      <c r="E12" s="56"/>
      <c r="F12" s="12"/>
    </row>
    <row r="13" spans="1:6" ht="13.5" thickBot="1">
      <c r="A13" s="45"/>
      <c r="B13" s="46" t="s">
        <v>0</v>
      </c>
      <c r="C13" s="47" t="s">
        <v>1</v>
      </c>
      <c r="D13" s="51" t="s">
        <v>2</v>
      </c>
      <c r="E13" s="57" t="s">
        <v>127</v>
      </c>
      <c r="F13" s="48" t="s">
        <v>3</v>
      </c>
    </row>
    <row r="14" spans="1:6" ht="12.75" thickBot="1">
      <c r="A14" s="12"/>
      <c r="B14" s="14"/>
      <c r="C14" s="15"/>
      <c r="D14" s="16"/>
      <c r="E14" s="56"/>
      <c r="F14" s="16"/>
    </row>
    <row r="15" spans="1:6" s="7" customFormat="1" ht="12.75" thickBot="1">
      <c r="A15" s="17"/>
      <c r="B15" s="18" t="s">
        <v>4</v>
      </c>
      <c r="C15" s="19"/>
      <c r="D15" s="20"/>
      <c r="E15" s="58"/>
      <c r="F15" s="20"/>
    </row>
    <row r="16" spans="1:6" s="7" customFormat="1" ht="12.75" thickTop="1">
      <c r="A16" s="17"/>
      <c r="B16" s="21" t="s">
        <v>5</v>
      </c>
      <c r="C16" s="19" t="s">
        <v>6</v>
      </c>
      <c r="D16" s="20">
        <v>1</v>
      </c>
      <c r="E16" s="58"/>
      <c r="F16" s="20"/>
    </row>
    <row r="17" spans="1:6" s="7" customFormat="1" ht="12.75" thickBot="1">
      <c r="A17" s="17"/>
      <c r="B17" s="21"/>
      <c r="C17" s="19"/>
      <c r="D17" s="20"/>
      <c r="E17" s="58"/>
      <c r="F17" s="20"/>
    </row>
    <row r="18" spans="1:6" s="7" customFormat="1" ht="12.75" thickBot="1">
      <c r="A18" s="17"/>
      <c r="B18" s="18" t="s">
        <v>7</v>
      </c>
      <c r="C18" s="19"/>
      <c r="D18" s="20"/>
      <c r="E18" s="58"/>
      <c r="F18" s="20"/>
    </row>
    <row r="19" spans="1:6" s="7" customFormat="1" ht="24.75" thickTop="1">
      <c r="A19" s="17"/>
      <c r="B19" s="21" t="s">
        <v>8</v>
      </c>
      <c r="C19" s="19" t="s">
        <v>6</v>
      </c>
      <c r="D19" s="20">
        <v>1</v>
      </c>
      <c r="E19" s="58"/>
      <c r="F19" s="20"/>
    </row>
    <row r="20" spans="1:6" s="7" customFormat="1" ht="12.75">
      <c r="A20" s="17"/>
      <c r="B20" s="43" t="s">
        <v>125</v>
      </c>
      <c r="C20" s="44" t="s">
        <v>126</v>
      </c>
      <c r="D20" s="52">
        <v>19</v>
      </c>
      <c r="E20" s="58"/>
      <c r="F20" s="20"/>
    </row>
    <row r="21" spans="1:6" s="7" customFormat="1" ht="12.75" thickBot="1">
      <c r="A21" s="17"/>
      <c r="B21" s="21"/>
      <c r="C21" s="19"/>
      <c r="D21" s="20"/>
      <c r="E21" s="58"/>
      <c r="F21" s="20"/>
    </row>
    <row r="22" spans="1:6" s="7" customFormat="1" ht="12.75" thickBot="1">
      <c r="A22" s="17"/>
      <c r="B22" s="18" t="s">
        <v>12</v>
      </c>
      <c r="C22" s="19"/>
      <c r="D22" s="20"/>
      <c r="E22" s="58"/>
      <c r="F22" s="20"/>
    </row>
    <row r="23" spans="1:6" s="7" customFormat="1" ht="12.75" thickTop="1">
      <c r="A23" s="17"/>
      <c r="B23" s="31" t="s">
        <v>128</v>
      </c>
      <c r="C23" s="19"/>
      <c r="D23" s="20"/>
      <c r="E23" s="58"/>
      <c r="F23" s="20"/>
    </row>
    <row r="24" spans="1:6" s="7" customFormat="1">
      <c r="A24" s="17"/>
      <c r="B24" s="32" t="s">
        <v>31</v>
      </c>
      <c r="C24" s="33" t="s">
        <v>14</v>
      </c>
      <c r="D24" s="34">
        <v>172.48</v>
      </c>
      <c r="E24" s="58"/>
      <c r="F24" s="20"/>
    </row>
    <row r="25" spans="1:6" s="7" customFormat="1">
      <c r="A25" s="17"/>
      <c r="B25" s="32" t="s">
        <v>15</v>
      </c>
      <c r="C25" s="33" t="s">
        <v>14</v>
      </c>
      <c r="D25" s="34">
        <v>172.48</v>
      </c>
      <c r="E25" s="58"/>
      <c r="F25" s="20"/>
    </row>
    <row r="26" spans="1:6" s="7" customFormat="1">
      <c r="A26" s="17"/>
      <c r="B26" s="32" t="s">
        <v>16</v>
      </c>
      <c r="C26" s="33" t="s">
        <v>9</v>
      </c>
      <c r="D26" s="34">
        <v>108.56</v>
      </c>
      <c r="E26" s="58"/>
      <c r="F26" s="20"/>
    </row>
    <row r="27" spans="1:6" s="7" customFormat="1" ht="25.5">
      <c r="A27" s="17"/>
      <c r="B27" s="53" t="s">
        <v>129</v>
      </c>
      <c r="C27" s="33" t="s">
        <v>14</v>
      </c>
      <c r="D27" s="34">
        <f>3*2.1</f>
        <v>6.3000000000000007</v>
      </c>
      <c r="E27" s="58"/>
      <c r="F27" s="20"/>
    </row>
    <row r="28" spans="1:6" s="7" customFormat="1" ht="36">
      <c r="A28" s="17"/>
      <c r="B28" s="35" t="s">
        <v>18</v>
      </c>
      <c r="C28" s="33" t="s">
        <v>14</v>
      </c>
      <c r="D28" s="34">
        <v>26.27</v>
      </c>
      <c r="E28" s="58"/>
      <c r="F28" s="20"/>
    </row>
    <row r="29" spans="1:6" s="7" customFormat="1">
      <c r="A29" s="17"/>
      <c r="B29" s="32" t="s">
        <v>19</v>
      </c>
      <c r="C29" s="33" t="s">
        <v>14</v>
      </c>
      <c r="D29" s="34">
        <v>26.27</v>
      </c>
      <c r="E29" s="58"/>
      <c r="F29" s="20"/>
    </row>
    <row r="30" spans="1:6" s="7" customFormat="1">
      <c r="A30" s="17"/>
      <c r="B30" s="32" t="s">
        <v>20</v>
      </c>
      <c r="C30" s="33" t="s">
        <v>14</v>
      </c>
      <c r="D30" s="34">
        <f>132.79+193.1</f>
        <v>325.89</v>
      </c>
      <c r="E30" s="58"/>
      <c r="F30" s="20"/>
    </row>
    <row r="31" spans="1:6" s="7" customFormat="1">
      <c r="A31" s="17"/>
      <c r="B31" s="32" t="s">
        <v>21</v>
      </c>
      <c r="C31" s="33" t="s">
        <v>14</v>
      </c>
      <c r="D31" s="34">
        <v>162.29</v>
      </c>
      <c r="E31" s="58"/>
      <c r="F31" s="20"/>
    </row>
    <row r="32" spans="1:6" s="7" customFormat="1">
      <c r="A32" s="17"/>
      <c r="B32" s="36" t="s">
        <v>22</v>
      </c>
      <c r="C32" s="37"/>
      <c r="D32" s="16"/>
      <c r="E32" s="58"/>
      <c r="F32" s="20"/>
    </row>
    <row r="33" spans="1:6" s="7" customFormat="1">
      <c r="A33" s="17"/>
      <c r="B33" s="36" t="s">
        <v>23</v>
      </c>
      <c r="C33" s="37"/>
      <c r="D33" s="16"/>
      <c r="E33" s="58"/>
      <c r="F33" s="20"/>
    </row>
    <row r="34" spans="1:6" s="7" customFormat="1">
      <c r="A34" s="17"/>
      <c r="B34" s="32" t="s">
        <v>24</v>
      </c>
      <c r="C34" s="33" t="s">
        <v>25</v>
      </c>
      <c r="D34" s="34">
        <v>16</v>
      </c>
      <c r="E34" s="58"/>
      <c r="F34" s="20"/>
    </row>
    <row r="35" spans="1:6" s="7" customFormat="1">
      <c r="A35" s="17"/>
      <c r="B35" s="32" t="s">
        <v>26</v>
      </c>
      <c r="C35" s="33" t="s">
        <v>27</v>
      </c>
      <c r="D35" s="34">
        <v>10</v>
      </c>
      <c r="E35" s="58"/>
      <c r="F35" s="20"/>
    </row>
    <row r="36" spans="1:6" s="7" customFormat="1">
      <c r="A36" s="17"/>
      <c r="B36" s="32" t="s">
        <v>28</v>
      </c>
      <c r="C36" s="33" t="s">
        <v>25</v>
      </c>
      <c r="D36" s="34">
        <v>10</v>
      </c>
      <c r="E36" s="58"/>
      <c r="F36" s="20"/>
    </row>
    <row r="37" spans="1:6" s="7" customFormat="1">
      <c r="A37" s="17"/>
      <c r="B37" s="32" t="s">
        <v>16</v>
      </c>
      <c r="C37" s="33" t="s">
        <v>14</v>
      </c>
      <c r="D37" s="34">
        <v>314.29000000000002</v>
      </c>
      <c r="E37" s="58"/>
      <c r="F37" s="20"/>
    </row>
    <row r="38" spans="1:6" s="7" customFormat="1" ht="36">
      <c r="A38" s="17"/>
      <c r="B38" s="35" t="s">
        <v>18</v>
      </c>
      <c r="C38" s="33" t="s">
        <v>14</v>
      </c>
      <c r="D38" s="34">
        <v>41.69</v>
      </c>
      <c r="E38" s="58"/>
      <c r="F38" s="20"/>
    </row>
    <row r="39" spans="1:6" s="7" customFormat="1" ht="36">
      <c r="A39" s="17"/>
      <c r="B39" s="35" t="s">
        <v>29</v>
      </c>
      <c r="C39" s="33" t="s">
        <v>9</v>
      </c>
      <c r="D39" s="34">
        <f>4*2.1*1</f>
        <v>8.4</v>
      </c>
      <c r="E39" s="58"/>
      <c r="F39" s="20"/>
    </row>
    <row r="40" spans="1:6" s="7" customFormat="1">
      <c r="A40" s="17"/>
      <c r="B40" s="32" t="s">
        <v>19</v>
      </c>
      <c r="C40" s="33" t="s">
        <v>9</v>
      </c>
      <c r="D40" s="34">
        <f>+D38</f>
        <v>41.69</v>
      </c>
      <c r="E40" s="58"/>
      <c r="F40" s="20"/>
    </row>
    <row r="41" spans="1:6" s="7" customFormat="1">
      <c r="A41" s="17"/>
      <c r="B41" s="32" t="s">
        <v>20</v>
      </c>
      <c r="C41" s="33" t="s">
        <v>14</v>
      </c>
      <c r="D41" s="34">
        <f>211.02+479.4</f>
        <v>690.42</v>
      </c>
      <c r="E41" s="58"/>
      <c r="F41" s="20"/>
    </row>
    <row r="42" spans="1:6" s="7" customFormat="1">
      <c r="A42" s="17"/>
      <c r="B42" s="32" t="s">
        <v>21</v>
      </c>
      <c r="C42" s="33" t="s">
        <v>14</v>
      </c>
      <c r="D42" s="34">
        <v>257.92</v>
      </c>
      <c r="E42" s="58"/>
      <c r="F42" s="20"/>
    </row>
    <row r="43" spans="1:6" s="7" customFormat="1">
      <c r="A43" s="17"/>
      <c r="B43" s="36" t="s">
        <v>30</v>
      </c>
      <c r="C43" s="37"/>
      <c r="D43" s="16"/>
      <c r="E43" s="58"/>
      <c r="F43" s="20"/>
    </row>
    <row r="44" spans="1:6" s="7" customFormat="1">
      <c r="A44" s="17"/>
      <c r="B44" s="32" t="s">
        <v>24</v>
      </c>
      <c r="C44" s="33" t="s">
        <v>25</v>
      </c>
      <c r="D44" s="34">
        <v>22</v>
      </c>
      <c r="E44" s="58"/>
      <c r="F44" s="20"/>
    </row>
    <row r="45" spans="1:6" s="7" customFormat="1">
      <c r="A45" s="17"/>
      <c r="B45" s="32" t="s">
        <v>26</v>
      </c>
      <c r="C45" s="33" t="s">
        <v>27</v>
      </c>
      <c r="D45" s="34">
        <v>12</v>
      </c>
      <c r="E45" s="58"/>
      <c r="F45" s="20"/>
    </row>
    <row r="46" spans="1:6" s="7" customFormat="1">
      <c r="A46" s="17"/>
      <c r="B46" s="32" t="s">
        <v>28</v>
      </c>
      <c r="C46" s="33" t="s">
        <v>25</v>
      </c>
      <c r="D46" s="34">
        <v>18</v>
      </c>
      <c r="E46" s="58"/>
      <c r="F46" s="20"/>
    </row>
    <row r="47" spans="1:6" s="7" customFormat="1">
      <c r="A47" s="17"/>
      <c r="B47" s="32" t="s">
        <v>31</v>
      </c>
      <c r="C47" s="33" t="s">
        <v>14</v>
      </c>
      <c r="D47" s="34">
        <v>396.58</v>
      </c>
      <c r="E47" s="58"/>
      <c r="F47" s="20"/>
    </row>
    <row r="48" spans="1:6" s="7" customFormat="1">
      <c r="A48" s="17"/>
      <c r="B48" s="32" t="s">
        <v>32</v>
      </c>
      <c r="C48" s="33" t="s">
        <v>14</v>
      </c>
      <c r="D48" s="34">
        <v>396.58</v>
      </c>
      <c r="E48" s="58"/>
      <c r="F48" s="20"/>
    </row>
    <row r="49" spans="1:6" s="7" customFormat="1">
      <c r="A49" s="17"/>
      <c r="B49" s="32" t="s">
        <v>33</v>
      </c>
      <c r="C49" s="33" t="s">
        <v>14</v>
      </c>
      <c r="D49" s="34">
        <v>289.73</v>
      </c>
      <c r="E49" s="58"/>
      <c r="F49" s="20"/>
    </row>
    <row r="50" spans="1:6" s="7" customFormat="1" ht="36">
      <c r="A50" s="17"/>
      <c r="B50" s="35" t="s">
        <v>18</v>
      </c>
      <c r="C50" s="33" t="s">
        <v>14</v>
      </c>
      <c r="D50" s="34">
        <v>57.68</v>
      </c>
      <c r="E50" s="58"/>
      <c r="F50" s="20"/>
    </row>
    <row r="51" spans="1:6" s="7" customFormat="1" ht="36">
      <c r="A51" s="17"/>
      <c r="B51" s="35" t="s">
        <v>29</v>
      </c>
      <c r="C51" s="33" t="s">
        <v>14</v>
      </c>
      <c r="D51" s="34">
        <v>8.4</v>
      </c>
      <c r="E51" s="58"/>
      <c r="F51" s="20"/>
    </row>
    <row r="52" spans="1:6" s="7" customFormat="1">
      <c r="A52" s="17"/>
      <c r="B52" s="32" t="s">
        <v>19</v>
      </c>
      <c r="C52" s="33" t="s">
        <v>14</v>
      </c>
      <c r="D52" s="34">
        <v>16.8</v>
      </c>
      <c r="E52" s="58"/>
      <c r="F52" s="20"/>
    </row>
    <row r="53" spans="1:6" s="7" customFormat="1">
      <c r="A53" s="17"/>
      <c r="B53" s="32" t="s">
        <v>20</v>
      </c>
      <c r="C53" s="33" t="s">
        <v>14</v>
      </c>
      <c r="D53" s="34">
        <f>635.83+346.41</f>
        <v>982.24</v>
      </c>
      <c r="E53" s="58"/>
      <c r="F53" s="20"/>
    </row>
    <row r="54" spans="1:6" s="7" customFormat="1">
      <c r="A54" s="17"/>
      <c r="B54" s="32" t="s">
        <v>21</v>
      </c>
      <c r="C54" s="33" t="s">
        <v>14</v>
      </c>
      <c r="D54" s="34">
        <v>279.19</v>
      </c>
      <c r="E54" s="58"/>
      <c r="F54" s="20"/>
    </row>
    <row r="55" spans="1:6" s="7" customFormat="1">
      <c r="A55" s="17"/>
      <c r="B55" s="36" t="s">
        <v>34</v>
      </c>
      <c r="C55" s="37"/>
      <c r="D55" s="16"/>
      <c r="E55" s="58"/>
      <c r="F55" s="20"/>
    </row>
    <row r="56" spans="1:6" s="7" customFormat="1">
      <c r="A56" s="17"/>
      <c r="B56" s="32" t="s">
        <v>26</v>
      </c>
      <c r="C56" s="33" t="s">
        <v>27</v>
      </c>
      <c r="D56" s="34">
        <v>19</v>
      </c>
      <c r="E56" s="58"/>
      <c r="F56" s="20"/>
    </row>
    <row r="57" spans="1:6" s="7" customFormat="1">
      <c r="A57" s="17"/>
      <c r="B57" s="32" t="s">
        <v>28</v>
      </c>
      <c r="C57" s="33" t="s">
        <v>25</v>
      </c>
      <c r="D57" s="34">
        <v>31</v>
      </c>
      <c r="E57" s="58"/>
      <c r="F57" s="20"/>
    </row>
    <row r="58" spans="1:6" s="7" customFormat="1">
      <c r="A58" s="17"/>
      <c r="B58" s="32" t="s">
        <v>33</v>
      </c>
      <c r="C58" s="33" t="s">
        <v>14</v>
      </c>
      <c r="D58" s="34">
        <v>219.52</v>
      </c>
      <c r="E58" s="58"/>
      <c r="F58" s="20"/>
    </row>
    <row r="59" spans="1:6" s="7" customFormat="1" ht="36">
      <c r="A59" s="17"/>
      <c r="B59" s="35" t="s">
        <v>18</v>
      </c>
      <c r="C59" s="33" t="s">
        <v>14</v>
      </c>
      <c r="D59" s="34">
        <v>28.33</v>
      </c>
      <c r="E59" s="58"/>
      <c r="F59" s="20"/>
    </row>
    <row r="60" spans="1:6" s="7" customFormat="1" ht="36">
      <c r="A60" s="17"/>
      <c r="B60" s="35" t="s">
        <v>29</v>
      </c>
      <c r="C60" s="33" t="s">
        <v>14</v>
      </c>
      <c r="D60" s="34">
        <v>8.4</v>
      </c>
      <c r="E60" s="58"/>
      <c r="F60" s="20"/>
    </row>
    <row r="61" spans="1:6" s="7" customFormat="1">
      <c r="A61" s="17"/>
      <c r="B61" s="32" t="s">
        <v>19</v>
      </c>
      <c r="C61" s="33" t="s">
        <v>14</v>
      </c>
      <c r="D61" s="34">
        <v>16.8</v>
      </c>
      <c r="E61" s="58"/>
      <c r="F61" s="20"/>
    </row>
    <row r="62" spans="1:6" s="7" customFormat="1">
      <c r="A62" s="17"/>
      <c r="B62" s="32" t="s">
        <v>20</v>
      </c>
      <c r="C62" s="33" t="s">
        <v>14</v>
      </c>
      <c r="D62" s="34">
        <f>148.47+360.43</f>
        <v>508.9</v>
      </c>
      <c r="E62" s="58"/>
      <c r="F62" s="20"/>
    </row>
    <row r="63" spans="1:6" s="7" customFormat="1">
      <c r="A63" s="17"/>
      <c r="B63" s="32" t="s">
        <v>21</v>
      </c>
      <c r="C63" s="33" t="s">
        <v>14</v>
      </c>
      <c r="D63" s="34">
        <v>181.17</v>
      </c>
      <c r="E63" s="58"/>
      <c r="F63" s="20"/>
    </row>
    <row r="64" spans="1:6" s="7" customFormat="1">
      <c r="A64" s="17"/>
      <c r="B64" s="36" t="s">
        <v>36</v>
      </c>
      <c r="C64" s="37"/>
      <c r="D64" s="16"/>
      <c r="E64" s="58"/>
      <c r="F64" s="20"/>
    </row>
    <row r="65" spans="1:6" s="7" customFormat="1">
      <c r="A65" s="17"/>
      <c r="B65" s="32" t="s">
        <v>26</v>
      </c>
      <c r="C65" s="33" t="s">
        <v>27</v>
      </c>
      <c r="D65" s="34">
        <v>10.4</v>
      </c>
      <c r="E65" s="58"/>
      <c r="F65" s="20"/>
    </row>
    <row r="66" spans="1:6" s="7" customFormat="1">
      <c r="A66" s="17"/>
      <c r="B66" s="32" t="s">
        <v>28</v>
      </c>
      <c r="C66" s="33" t="s">
        <v>25</v>
      </c>
      <c r="D66" s="34">
        <v>22.4</v>
      </c>
      <c r="E66" s="58"/>
      <c r="F66" s="20"/>
    </row>
    <row r="67" spans="1:6" s="7" customFormat="1">
      <c r="A67" s="17"/>
      <c r="B67" s="32" t="s">
        <v>31</v>
      </c>
      <c r="C67" s="33" t="s">
        <v>14</v>
      </c>
      <c r="D67" s="34">
        <v>312.48</v>
      </c>
      <c r="E67" s="58"/>
      <c r="F67" s="20"/>
    </row>
    <row r="68" spans="1:6" s="7" customFormat="1">
      <c r="A68" s="17"/>
      <c r="B68" s="32" t="s">
        <v>32</v>
      </c>
      <c r="C68" s="33" t="s">
        <v>14</v>
      </c>
      <c r="D68" s="34">
        <v>312.48</v>
      </c>
      <c r="E68" s="58"/>
      <c r="F68" s="20"/>
    </row>
    <row r="69" spans="1:6" s="7" customFormat="1">
      <c r="A69" s="17"/>
      <c r="B69" s="32" t="s">
        <v>33</v>
      </c>
      <c r="C69" s="33" t="s">
        <v>14</v>
      </c>
      <c r="D69" s="34">
        <v>244.11</v>
      </c>
      <c r="E69" s="58"/>
      <c r="F69" s="20"/>
    </row>
    <row r="70" spans="1:6" s="7" customFormat="1" ht="36">
      <c r="A70" s="17"/>
      <c r="B70" s="35" t="s">
        <v>18</v>
      </c>
      <c r="C70" s="33" t="s">
        <v>14</v>
      </c>
      <c r="D70" s="34">
        <v>48.44</v>
      </c>
      <c r="E70" s="58"/>
      <c r="F70" s="20"/>
    </row>
    <row r="71" spans="1:6" s="7" customFormat="1" ht="36">
      <c r="A71" s="17"/>
      <c r="B71" s="35" t="s">
        <v>29</v>
      </c>
      <c r="C71" s="33" t="s">
        <v>14</v>
      </c>
      <c r="D71" s="34">
        <v>8.4</v>
      </c>
      <c r="E71" s="58"/>
      <c r="F71" s="20"/>
    </row>
    <row r="72" spans="1:6" s="7" customFormat="1">
      <c r="A72" s="17"/>
      <c r="B72" s="32" t="s">
        <v>19</v>
      </c>
      <c r="C72" s="33" t="s">
        <v>14</v>
      </c>
      <c r="D72" s="34">
        <v>16.8</v>
      </c>
      <c r="E72" s="58"/>
      <c r="F72" s="20"/>
    </row>
    <row r="73" spans="1:6" s="7" customFormat="1">
      <c r="A73" s="17"/>
      <c r="B73" s="32" t="s">
        <v>20</v>
      </c>
      <c r="C73" s="33" t="s">
        <v>14</v>
      </c>
      <c r="D73" s="34">
        <f>289.7+410.99</f>
        <v>700.69</v>
      </c>
      <c r="E73" s="58"/>
      <c r="F73" s="20"/>
    </row>
    <row r="74" spans="1:6" s="7" customFormat="1">
      <c r="A74" s="17"/>
      <c r="B74" s="32" t="s">
        <v>21</v>
      </c>
      <c r="C74" s="33" t="s">
        <v>14</v>
      </c>
      <c r="D74" s="34">
        <v>247.04</v>
      </c>
      <c r="E74" s="58"/>
      <c r="F74" s="20"/>
    </row>
    <row r="75" spans="1:6" s="7" customFormat="1">
      <c r="A75" s="17"/>
      <c r="B75" s="36" t="s">
        <v>37</v>
      </c>
      <c r="C75" s="37"/>
      <c r="D75" s="16"/>
      <c r="E75" s="58"/>
      <c r="F75" s="20"/>
    </row>
    <row r="76" spans="1:6" s="7" customFormat="1">
      <c r="A76" s="17"/>
      <c r="B76" s="32" t="s">
        <v>16</v>
      </c>
      <c r="C76" s="33" t="s">
        <v>38</v>
      </c>
      <c r="D76" s="34">
        <v>607.59</v>
      </c>
      <c r="E76" s="58"/>
      <c r="F76" s="20"/>
    </row>
    <row r="77" spans="1:6" s="7" customFormat="1" ht="36">
      <c r="A77" s="17"/>
      <c r="B77" s="35" t="s">
        <v>29</v>
      </c>
      <c r="C77" s="33" t="s">
        <v>38</v>
      </c>
      <c r="D77" s="34">
        <v>23.1</v>
      </c>
      <c r="E77" s="58"/>
      <c r="F77" s="20"/>
    </row>
    <row r="78" spans="1:6" s="7" customFormat="1" ht="36">
      <c r="A78" s="17"/>
      <c r="B78" s="35" t="s">
        <v>18</v>
      </c>
      <c r="C78" s="33" t="s">
        <v>38</v>
      </c>
      <c r="D78" s="34">
        <v>75.400000000000006</v>
      </c>
      <c r="E78" s="58"/>
      <c r="F78" s="20"/>
    </row>
    <row r="79" spans="1:6" s="7" customFormat="1">
      <c r="A79" s="17"/>
      <c r="B79" s="32" t="s">
        <v>24</v>
      </c>
      <c r="C79" s="33" t="s">
        <v>25</v>
      </c>
      <c r="D79" s="34">
        <v>116</v>
      </c>
      <c r="E79" s="58"/>
      <c r="F79" s="20"/>
    </row>
    <row r="80" spans="1:6" s="7" customFormat="1">
      <c r="A80" s="17"/>
      <c r="B80" s="32" t="s">
        <v>31</v>
      </c>
      <c r="C80" s="33" t="s">
        <v>9</v>
      </c>
      <c r="D80" s="34">
        <v>713.28</v>
      </c>
      <c r="E80" s="58"/>
      <c r="F80" s="20"/>
    </row>
    <row r="81" spans="1:6" s="7" customFormat="1">
      <c r="A81" s="17"/>
      <c r="B81" s="32" t="s">
        <v>39</v>
      </c>
      <c r="C81" s="33" t="s">
        <v>38</v>
      </c>
      <c r="D81" s="34">
        <v>713.28</v>
      </c>
      <c r="E81" s="58"/>
      <c r="F81" s="20"/>
    </row>
    <row r="82" spans="1:6" s="7" customFormat="1">
      <c r="A82" s="17"/>
      <c r="B82" s="32" t="s">
        <v>19</v>
      </c>
      <c r="C82" s="33" t="s">
        <v>14</v>
      </c>
      <c r="D82" s="34">
        <f>+D78</f>
        <v>75.400000000000006</v>
      </c>
      <c r="E82" s="58"/>
      <c r="F82" s="20"/>
    </row>
    <row r="83" spans="1:6" s="7" customFormat="1">
      <c r="A83" s="17"/>
      <c r="B83" s="32" t="s">
        <v>20</v>
      </c>
      <c r="C83" s="33" t="s">
        <v>14</v>
      </c>
      <c r="D83" s="34">
        <f>739.71+713.29</f>
        <v>1453</v>
      </c>
      <c r="E83" s="58"/>
      <c r="F83" s="20"/>
    </row>
    <row r="84" spans="1:6" s="7" customFormat="1">
      <c r="A84" s="17"/>
      <c r="B84" s="32" t="s">
        <v>21</v>
      </c>
      <c r="C84" s="33" t="s">
        <v>14</v>
      </c>
      <c r="D84" s="34">
        <v>906.88</v>
      </c>
      <c r="E84" s="58"/>
      <c r="F84" s="20"/>
    </row>
    <row r="85" spans="1:6" s="7" customFormat="1">
      <c r="A85" s="17"/>
      <c r="B85" s="36" t="s">
        <v>40</v>
      </c>
      <c r="C85" s="37"/>
      <c r="D85" s="16"/>
      <c r="E85" s="58"/>
      <c r="F85" s="20"/>
    </row>
    <row r="86" spans="1:6" s="7" customFormat="1">
      <c r="A86" s="17"/>
      <c r="B86" s="32" t="s">
        <v>16</v>
      </c>
      <c r="C86" s="33" t="s">
        <v>38</v>
      </c>
      <c r="D86" s="34">
        <v>512.98</v>
      </c>
      <c r="E86" s="58"/>
      <c r="F86" s="20"/>
    </row>
    <row r="87" spans="1:6" s="7" customFormat="1" ht="36">
      <c r="A87" s="17"/>
      <c r="B87" s="35" t="s">
        <v>29</v>
      </c>
      <c r="C87" s="33" t="s">
        <v>38</v>
      </c>
      <c r="D87" s="34">
        <v>25.2</v>
      </c>
      <c r="E87" s="58"/>
      <c r="F87" s="20"/>
    </row>
    <row r="88" spans="1:6" s="7" customFormat="1" ht="36">
      <c r="A88" s="17"/>
      <c r="B88" s="35" t="s">
        <v>18</v>
      </c>
      <c r="C88" s="33" t="s">
        <v>38</v>
      </c>
      <c r="D88" s="34">
        <v>50.16</v>
      </c>
      <c r="E88" s="58"/>
      <c r="F88" s="20"/>
    </row>
    <row r="89" spans="1:6" s="7" customFormat="1">
      <c r="A89" s="17"/>
      <c r="B89" s="32" t="s">
        <v>24</v>
      </c>
      <c r="C89" s="33" t="s">
        <v>25</v>
      </c>
      <c r="D89" s="34">
        <v>86</v>
      </c>
      <c r="E89" s="58"/>
      <c r="F89" s="20"/>
    </row>
    <row r="90" spans="1:6" s="7" customFormat="1">
      <c r="A90" s="17"/>
      <c r="B90" s="32" t="s">
        <v>31</v>
      </c>
      <c r="C90" s="33" t="s">
        <v>9</v>
      </c>
      <c r="D90" s="34">
        <v>612.23</v>
      </c>
      <c r="E90" s="58"/>
      <c r="F90" s="20"/>
    </row>
    <row r="91" spans="1:6" s="7" customFormat="1">
      <c r="A91" s="17"/>
      <c r="B91" s="32" t="s">
        <v>39</v>
      </c>
      <c r="C91" s="33" t="s">
        <v>38</v>
      </c>
      <c r="D91" s="34">
        <v>612.23</v>
      </c>
      <c r="E91" s="58"/>
      <c r="F91" s="20"/>
    </row>
    <row r="92" spans="1:6" s="7" customFormat="1">
      <c r="A92" s="17"/>
      <c r="B92" s="32" t="s">
        <v>19</v>
      </c>
      <c r="C92" s="33" t="s">
        <v>14</v>
      </c>
      <c r="D92" s="34">
        <v>50.16</v>
      </c>
      <c r="E92" s="58"/>
      <c r="F92" s="20"/>
    </row>
    <row r="93" spans="1:6" s="7" customFormat="1">
      <c r="A93" s="17"/>
      <c r="B93" s="32" t="s">
        <v>20</v>
      </c>
      <c r="C93" s="33" t="s">
        <v>14</v>
      </c>
      <c r="D93" s="34">
        <f>598.54+612.23</f>
        <v>1210.77</v>
      </c>
      <c r="E93" s="58"/>
      <c r="F93" s="20"/>
    </row>
    <row r="94" spans="1:6" s="7" customFormat="1">
      <c r="A94" s="17"/>
      <c r="B94" s="32" t="s">
        <v>21</v>
      </c>
      <c r="C94" s="33" t="s">
        <v>14</v>
      </c>
      <c r="D94" s="34">
        <v>731.55</v>
      </c>
      <c r="E94" s="58"/>
      <c r="F94" s="20"/>
    </row>
    <row r="95" spans="1:6" s="7" customFormat="1">
      <c r="A95" s="17"/>
      <c r="B95" s="36" t="s">
        <v>41</v>
      </c>
      <c r="C95" s="37"/>
      <c r="D95" s="16"/>
      <c r="E95" s="58"/>
      <c r="F95" s="20"/>
    </row>
    <row r="96" spans="1:6" s="7" customFormat="1">
      <c r="A96" s="17"/>
      <c r="B96" s="32" t="s">
        <v>31</v>
      </c>
      <c r="C96" s="33" t="s">
        <v>9</v>
      </c>
      <c r="D96" s="34">
        <v>382.46</v>
      </c>
      <c r="E96" s="58"/>
      <c r="F96" s="20"/>
    </row>
    <row r="97" spans="1:6" s="7" customFormat="1">
      <c r="A97" s="17"/>
      <c r="B97" s="32" t="s">
        <v>39</v>
      </c>
      <c r="C97" s="33" t="s">
        <v>14</v>
      </c>
      <c r="D97" s="34">
        <v>382.46</v>
      </c>
      <c r="E97" s="58"/>
      <c r="F97" s="20"/>
    </row>
    <row r="98" spans="1:6" s="7" customFormat="1" ht="63.75">
      <c r="A98" s="17"/>
      <c r="B98" s="66" t="s">
        <v>130</v>
      </c>
      <c r="C98" s="33" t="s">
        <v>42</v>
      </c>
      <c r="D98" s="34">
        <v>6</v>
      </c>
      <c r="E98" s="58"/>
      <c r="F98" s="20"/>
    </row>
    <row r="99" spans="1:6" s="7" customFormat="1" ht="25.5">
      <c r="A99" s="17"/>
      <c r="B99" s="66" t="s">
        <v>131</v>
      </c>
      <c r="C99" s="33" t="s">
        <v>42</v>
      </c>
      <c r="D99" s="34">
        <v>3</v>
      </c>
      <c r="E99" s="58"/>
      <c r="F99" s="20"/>
    </row>
    <row r="100" spans="1:6" s="7" customFormat="1">
      <c r="A100" s="17"/>
      <c r="B100" s="32" t="s">
        <v>43</v>
      </c>
      <c r="C100" s="33" t="s">
        <v>44</v>
      </c>
      <c r="D100" s="34">
        <v>3</v>
      </c>
      <c r="E100" s="58"/>
      <c r="F100" s="20"/>
    </row>
    <row r="101" spans="1:6" s="7" customFormat="1">
      <c r="A101" s="17"/>
      <c r="B101" s="32" t="s">
        <v>33</v>
      </c>
      <c r="C101" s="33" t="s">
        <v>14</v>
      </c>
      <c r="D101" s="34">
        <v>81.28</v>
      </c>
      <c r="E101" s="58"/>
      <c r="F101" s="20"/>
    </row>
    <row r="102" spans="1:6" s="7" customFormat="1">
      <c r="A102" s="17"/>
      <c r="B102" s="32" t="s">
        <v>45</v>
      </c>
      <c r="C102" s="33" t="s">
        <v>38</v>
      </c>
      <c r="D102" s="34">
        <v>33.6</v>
      </c>
      <c r="E102" s="58"/>
      <c r="F102" s="20"/>
    </row>
    <row r="103" spans="1:6" s="7" customFormat="1" ht="36">
      <c r="A103" s="17"/>
      <c r="B103" s="35" t="s">
        <v>18</v>
      </c>
      <c r="C103" s="33" t="s">
        <v>38</v>
      </c>
      <c r="D103" s="34">
        <v>5.72</v>
      </c>
      <c r="E103" s="58"/>
      <c r="F103" s="20"/>
    </row>
    <row r="104" spans="1:6" s="7" customFormat="1" ht="36">
      <c r="A104" s="17"/>
      <c r="B104" s="35" t="s">
        <v>29</v>
      </c>
      <c r="C104" s="33" t="s">
        <v>46</v>
      </c>
      <c r="D104" s="34">
        <f>25.2/2</f>
        <v>12.6</v>
      </c>
      <c r="E104" s="58"/>
      <c r="F104" s="20"/>
    </row>
    <row r="105" spans="1:6" s="7" customFormat="1">
      <c r="A105" s="17"/>
      <c r="B105" s="32" t="s">
        <v>19</v>
      </c>
      <c r="C105" s="33" t="s">
        <v>14</v>
      </c>
      <c r="D105" s="34">
        <v>5.72</v>
      </c>
      <c r="E105" s="58"/>
      <c r="F105" s="20"/>
    </row>
    <row r="106" spans="1:6" s="7" customFormat="1">
      <c r="A106" s="17"/>
      <c r="B106" s="32" t="s">
        <v>20</v>
      </c>
      <c r="C106" s="33" t="s">
        <v>14</v>
      </c>
      <c r="D106" s="34">
        <f>337.29+350.59</f>
        <v>687.88</v>
      </c>
      <c r="E106" s="58"/>
      <c r="F106" s="20"/>
    </row>
    <row r="107" spans="1:6" s="7" customFormat="1">
      <c r="A107" s="17"/>
      <c r="B107" s="32" t="s">
        <v>21</v>
      </c>
      <c r="C107" s="33" t="s">
        <v>14</v>
      </c>
      <c r="D107" s="34">
        <v>490.02</v>
      </c>
      <c r="E107" s="58"/>
      <c r="F107" s="20"/>
    </row>
    <row r="108" spans="1:6" s="7" customFormat="1">
      <c r="A108" s="17"/>
      <c r="B108" s="36" t="s">
        <v>47</v>
      </c>
      <c r="C108" s="37"/>
      <c r="D108" s="16"/>
      <c r="E108" s="58"/>
      <c r="F108" s="20"/>
    </row>
    <row r="109" spans="1:6" s="7" customFormat="1">
      <c r="A109" s="17"/>
      <c r="B109" s="32" t="s">
        <v>33</v>
      </c>
      <c r="C109" s="33" t="s">
        <v>38</v>
      </c>
      <c r="D109" s="34">
        <v>199.5</v>
      </c>
      <c r="E109" s="58"/>
      <c r="F109" s="20"/>
    </row>
    <row r="110" spans="1:6" s="7" customFormat="1">
      <c r="A110" s="17"/>
      <c r="B110" s="32" t="s">
        <v>48</v>
      </c>
      <c r="C110" s="33" t="s">
        <v>9</v>
      </c>
      <c r="D110" s="34">
        <v>110</v>
      </c>
      <c r="E110" s="58"/>
      <c r="F110" s="20"/>
    </row>
    <row r="111" spans="1:6" s="7" customFormat="1">
      <c r="A111" s="17"/>
      <c r="B111" s="32" t="s">
        <v>13</v>
      </c>
      <c r="C111" s="33" t="s">
        <v>49</v>
      </c>
      <c r="D111" s="34">
        <f>+D110*0.1*1.5</f>
        <v>16.5</v>
      </c>
      <c r="E111" s="58"/>
      <c r="F111" s="20"/>
    </row>
    <row r="112" spans="1:6" s="7" customFormat="1">
      <c r="A112" s="17"/>
      <c r="B112" s="32" t="s">
        <v>50</v>
      </c>
      <c r="C112" s="33" t="s">
        <v>38</v>
      </c>
      <c r="D112" s="34">
        <v>110</v>
      </c>
      <c r="E112" s="58"/>
      <c r="F112" s="20"/>
    </row>
    <row r="113" spans="1:6" s="7" customFormat="1">
      <c r="A113" s="17"/>
      <c r="B113" s="32" t="s">
        <v>51</v>
      </c>
      <c r="C113" s="33" t="s">
        <v>14</v>
      </c>
      <c r="D113" s="34">
        <v>116</v>
      </c>
      <c r="E113" s="58"/>
      <c r="F113" s="20"/>
    </row>
    <row r="114" spans="1:6" s="7" customFormat="1">
      <c r="A114" s="17"/>
      <c r="B114" s="32" t="s">
        <v>39</v>
      </c>
      <c r="C114" s="33" t="s">
        <v>38</v>
      </c>
      <c r="D114" s="34">
        <v>116.6</v>
      </c>
      <c r="E114" s="58"/>
      <c r="F114" s="20"/>
    </row>
    <row r="115" spans="1:6" s="7" customFormat="1" ht="36">
      <c r="A115" s="17"/>
      <c r="B115" s="35" t="s">
        <v>29</v>
      </c>
      <c r="C115" s="33" t="s">
        <v>38</v>
      </c>
      <c r="D115" s="34">
        <v>14</v>
      </c>
      <c r="E115" s="58"/>
      <c r="F115" s="20"/>
    </row>
    <row r="116" spans="1:6" s="7" customFormat="1">
      <c r="A116" s="17"/>
      <c r="B116" s="32" t="s">
        <v>21</v>
      </c>
      <c r="C116" s="33" t="s">
        <v>38</v>
      </c>
      <c r="D116" s="34">
        <f>51.84+91.16</f>
        <v>143</v>
      </c>
      <c r="E116" s="58"/>
      <c r="F116" s="20"/>
    </row>
    <row r="117" spans="1:6" s="7" customFormat="1">
      <c r="A117" s="17"/>
      <c r="B117" s="32" t="s">
        <v>52</v>
      </c>
      <c r="C117" s="33" t="s">
        <v>38</v>
      </c>
      <c r="D117" s="34">
        <f>89.51+198.98</f>
        <v>288.49</v>
      </c>
      <c r="E117" s="58"/>
      <c r="F117" s="20"/>
    </row>
    <row r="118" spans="1:6" s="7" customFormat="1">
      <c r="A118" s="17"/>
      <c r="B118" s="36" t="s">
        <v>53</v>
      </c>
      <c r="C118" s="37"/>
      <c r="D118" s="16"/>
      <c r="E118" s="58"/>
      <c r="F118" s="20"/>
    </row>
    <row r="119" spans="1:6" s="7" customFormat="1">
      <c r="A119" s="17"/>
      <c r="B119" s="32" t="s">
        <v>33</v>
      </c>
      <c r="C119" s="33" t="s">
        <v>38</v>
      </c>
      <c r="D119" s="34">
        <v>80.5</v>
      </c>
      <c r="E119" s="58"/>
      <c r="F119" s="20"/>
    </row>
    <row r="120" spans="1:6" s="7" customFormat="1">
      <c r="A120" s="17"/>
      <c r="B120" s="32" t="s">
        <v>48</v>
      </c>
      <c r="C120" s="33" t="s">
        <v>9</v>
      </c>
      <c r="D120" s="34">
        <v>80.5</v>
      </c>
      <c r="E120" s="58"/>
      <c r="F120" s="20"/>
    </row>
    <row r="121" spans="1:6" s="7" customFormat="1">
      <c r="A121" s="17"/>
      <c r="B121" s="32" t="s">
        <v>54</v>
      </c>
      <c r="C121" s="33" t="s">
        <v>10</v>
      </c>
      <c r="D121" s="34">
        <v>13</v>
      </c>
      <c r="E121" s="58"/>
      <c r="F121" s="20"/>
    </row>
    <row r="122" spans="1:6" s="7" customFormat="1">
      <c r="A122" s="17"/>
      <c r="B122" s="32" t="s">
        <v>55</v>
      </c>
      <c r="C122" s="33" t="s">
        <v>38</v>
      </c>
      <c r="D122" s="34">
        <v>80.5</v>
      </c>
      <c r="E122" s="58"/>
      <c r="F122" s="20"/>
    </row>
    <row r="123" spans="1:6" s="7" customFormat="1">
      <c r="A123" s="17"/>
      <c r="B123" s="32" t="s">
        <v>56</v>
      </c>
      <c r="C123" s="33" t="s">
        <v>38</v>
      </c>
      <c r="D123" s="34">
        <v>80.5</v>
      </c>
      <c r="E123" s="58"/>
      <c r="F123" s="20"/>
    </row>
    <row r="124" spans="1:6" s="7" customFormat="1">
      <c r="A124" s="17"/>
      <c r="B124" s="32" t="s">
        <v>57</v>
      </c>
      <c r="C124" s="33" t="s">
        <v>25</v>
      </c>
      <c r="D124" s="34">
        <v>42</v>
      </c>
      <c r="E124" s="58"/>
      <c r="F124" s="20"/>
    </row>
    <row r="125" spans="1:6" s="7" customFormat="1">
      <c r="A125" s="17"/>
      <c r="B125" s="32" t="s">
        <v>58</v>
      </c>
      <c r="C125" s="33" t="s">
        <v>25</v>
      </c>
      <c r="D125" s="34">
        <v>26.4</v>
      </c>
      <c r="E125" s="58"/>
      <c r="F125" s="20"/>
    </row>
    <row r="126" spans="1:6" s="7" customFormat="1">
      <c r="A126" s="17"/>
      <c r="B126" s="32" t="s">
        <v>59</v>
      </c>
      <c r="C126" s="33" t="s">
        <v>38</v>
      </c>
      <c r="D126" s="34">
        <f>38.4+91.16</f>
        <v>129.56</v>
      </c>
      <c r="E126" s="58"/>
      <c r="F126" s="20"/>
    </row>
    <row r="127" spans="1:6" s="7" customFormat="1">
      <c r="A127" s="17"/>
      <c r="B127" s="32" t="s">
        <v>60</v>
      </c>
      <c r="C127" s="33" t="s">
        <v>38</v>
      </c>
      <c r="D127" s="34">
        <f>74.59+92.58</f>
        <v>167.17000000000002</v>
      </c>
      <c r="E127" s="58"/>
      <c r="F127" s="20"/>
    </row>
    <row r="128" spans="1:6" s="7" customFormat="1">
      <c r="A128" s="17"/>
      <c r="B128" s="36" t="s">
        <v>61</v>
      </c>
      <c r="C128" s="37"/>
      <c r="D128" s="16"/>
      <c r="E128" s="58"/>
      <c r="F128" s="20"/>
    </row>
    <row r="129" spans="1:6" s="7" customFormat="1">
      <c r="A129" s="17"/>
      <c r="B129" s="32" t="s">
        <v>24</v>
      </c>
      <c r="C129" s="33" t="s">
        <v>25</v>
      </c>
      <c r="D129" s="34">
        <v>22</v>
      </c>
      <c r="E129" s="58"/>
      <c r="F129" s="20"/>
    </row>
    <row r="130" spans="1:6" s="7" customFormat="1">
      <c r="A130" s="17"/>
      <c r="B130" s="32" t="s">
        <v>62</v>
      </c>
      <c r="C130" s="33" t="s">
        <v>17</v>
      </c>
      <c r="D130" s="34">
        <v>28.8</v>
      </c>
      <c r="E130" s="58"/>
      <c r="F130" s="20"/>
    </row>
    <row r="131" spans="1:6" s="7" customFormat="1">
      <c r="A131" s="17"/>
      <c r="B131" s="32" t="s">
        <v>63</v>
      </c>
      <c r="C131" s="33" t="s">
        <v>9</v>
      </c>
      <c r="D131" s="34">
        <v>7</v>
      </c>
      <c r="E131" s="58"/>
      <c r="F131" s="20"/>
    </row>
    <row r="132" spans="1:6" s="7" customFormat="1">
      <c r="A132" s="17"/>
      <c r="B132" s="32" t="s">
        <v>56</v>
      </c>
      <c r="C132" s="33" t="s">
        <v>38</v>
      </c>
      <c r="D132" s="34">
        <v>30</v>
      </c>
      <c r="E132" s="58"/>
      <c r="F132" s="20"/>
    </row>
    <row r="133" spans="1:6" s="7" customFormat="1" ht="36">
      <c r="A133" s="17"/>
      <c r="B133" s="35" t="s">
        <v>29</v>
      </c>
      <c r="C133" s="33" t="s">
        <v>38</v>
      </c>
      <c r="D133" s="34">
        <v>7.8</v>
      </c>
      <c r="E133" s="58"/>
      <c r="F133" s="20"/>
    </row>
    <row r="134" spans="1:6" s="7" customFormat="1">
      <c r="A134" s="17"/>
      <c r="B134" s="32" t="s">
        <v>64</v>
      </c>
      <c r="C134" s="33" t="s">
        <v>38</v>
      </c>
      <c r="D134" s="34">
        <f>53.55+35+15</f>
        <v>103.55</v>
      </c>
      <c r="E134" s="58"/>
      <c r="F134" s="20"/>
    </row>
    <row r="135" spans="1:6" s="7" customFormat="1">
      <c r="A135" s="17"/>
      <c r="B135" s="32" t="s">
        <v>59</v>
      </c>
      <c r="C135" s="33" t="s">
        <v>38</v>
      </c>
      <c r="D135" s="34">
        <v>65.45</v>
      </c>
      <c r="E135" s="58"/>
      <c r="F135" s="20"/>
    </row>
    <row r="136" spans="1:6" s="7" customFormat="1">
      <c r="A136" s="17"/>
      <c r="B136" s="32" t="s">
        <v>65</v>
      </c>
      <c r="C136" s="33" t="s">
        <v>25</v>
      </c>
      <c r="D136" s="34">
        <v>12</v>
      </c>
      <c r="E136" s="58"/>
      <c r="F136" s="20"/>
    </row>
    <row r="137" spans="1:6" s="7" customFormat="1">
      <c r="A137" s="17"/>
      <c r="B137" s="36" t="s">
        <v>66</v>
      </c>
      <c r="C137" s="37"/>
      <c r="D137" s="16"/>
      <c r="E137" s="58"/>
      <c r="F137" s="20"/>
    </row>
    <row r="138" spans="1:6" s="7" customFormat="1">
      <c r="A138" s="17"/>
      <c r="B138" s="32" t="s">
        <v>132</v>
      </c>
      <c r="C138" s="33" t="s">
        <v>14</v>
      </c>
      <c r="D138" s="34">
        <f>66.9*2</f>
        <v>133.80000000000001</v>
      </c>
      <c r="E138" s="58"/>
      <c r="F138" s="20"/>
    </row>
    <row r="139" spans="1:6" s="7" customFormat="1">
      <c r="A139" s="17"/>
      <c r="B139" s="32" t="s">
        <v>67</v>
      </c>
      <c r="C139" s="33" t="s">
        <v>14</v>
      </c>
      <c r="D139" s="34">
        <f>44.64*2</f>
        <v>89.28</v>
      </c>
      <c r="E139" s="58"/>
      <c r="F139" s="20"/>
    </row>
    <row r="140" spans="1:6" s="7" customFormat="1" ht="63.75">
      <c r="A140" s="17"/>
      <c r="B140" s="66" t="s">
        <v>130</v>
      </c>
      <c r="C140" s="33" t="s">
        <v>42</v>
      </c>
      <c r="D140" s="34">
        <v>12</v>
      </c>
      <c r="E140" s="58"/>
      <c r="F140" s="20"/>
    </row>
    <row r="141" spans="1:6" s="7" customFormat="1" ht="25.5">
      <c r="A141" s="17"/>
      <c r="B141" s="66" t="s">
        <v>131</v>
      </c>
      <c r="C141" s="33" t="s">
        <v>42</v>
      </c>
      <c r="D141" s="34">
        <v>10</v>
      </c>
      <c r="E141" s="58"/>
      <c r="F141" s="20"/>
    </row>
    <row r="142" spans="1:6" s="7" customFormat="1" ht="63.75">
      <c r="A142" s="17"/>
      <c r="B142" s="66" t="s">
        <v>133</v>
      </c>
      <c r="C142" s="33" t="s">
        <v>42</v>
      </c>
      <c r="D142" s="34">
        <v>6</v>
      </c>
      <c r="E142" s="58"/>
      <c r="F142" s="20"/>
    </row>
    <row r="143" spans="1:6" s="7" customFormat="1">
      <c r="A143" s="17"/>
      <c r="B143" s="32" t="s">
        <v>33</v>
      </c>
      <c r="C143" s="33" t="s">
        <v>14</v>
      </c>
      <c r="D143" s="34">
        <v>53.56</v>
      </c>
      <c r="E143" s="58"/>
      <c r="F143" s="20"/>
    </row>
    <row r="144" spans="1:6" s="7" customFormat="1">
      <c r="A144" s="17"/>
      <c r="B144" s="32" t="s">
        <v>68</v>
      </c>
      <c r="C144" s="33" t="s">
        <v>42</v>
      </c>
      <c r="D144" s="34">
        <v>16</v>
      </c>
      <c r="E144" s="58"/>
      <c r="F144" s="20"/>
    </row>
    <row r="145" spans="1:6" s="7" customFormat="1" ht="25.5">
      <c r="A145" s="17"/>
      <c r="B145" s="53" t="s">
        <v>129</v>
      </c>
      <c r="C145" s="33" t="s">
        <v>14</v>
      </c>
      <c r="D145" s="34">
        <v>19.080000000000002</v>
      </c>
      <c r="E145" s="58"/>
      <c r="F145" s="20"/>
    </row>
    <row r="146" spans="1:6" s="7" customFormat="1" ht="38.25">
      <c r="A146" s="17"/>
      <c r="B146" s="53" t="s">
        <v>134</v>
      </c>
      <c r="C146" s="33" t="s">
        <v>14</v>
      </c>
      <c r="D146" s="34">
        <v>2.88</v>
      </c>
      <c r="E146" s="58"/>
      <c r="F146" s="20"/>
    </row>
    <row r="147" spans="1:6" s="7" customFormat="1">
      <c r="A147" s="17"/>
      <c r="B147" s="32" t="s">
        <v>135</v>
      </c>
      <c r="C147" s="33" t="s">
        <v>9</v>
      </c>
      <c r="D147" s="34">
        <v>22.2</v>
      </c>
      <c r="E147" s="58"/>
      <c r="F147" s="20"/>
    </row>
    <row r="148" spans="1:6" s="7" customFormat="1">
      <c r="A148" s="17"/>
      <c r="B148" s="32" t="s">
        <v>69</v>
      </c>
      <c r="C148" s="33" t="s">
        <v>14</v>
      </c>
      <c r="D148" s="34">
        <f>63.25+44.64</f>
        <v>107.89</v>
      </c>
      <c r="E148" s="58"/>
      <c r="F148" s="20"/>
    </row>
    <row r="149" spans="1:6" s="7" customFormat="1">
      <c r="A149" s="17"/>
      <c r="B149" s="32" t="s">
        <v>59</v>
      </c>
      <c r="C149" s="33" t="s">
        <v>14</v>
      </c>
      <c r="D149" s="34">
        <v>35.54</v>
      </c>
      <c r="E149" s="58"/>
      <c r="F149" s="20"/>
    </row>
    <row r="150" spans="1:6" s="7" customFormat="1">
      <c r="A150" s="17"/>
      <c r="B150" s="36" t="s">
        <v>70</v>
      </c>
      <c r="C150" s="37"/>
      <c r="D150" s="16"/>
      <c r="E150" s="58"/>
      <c r="F150" s="20"/>
    </row>
    <row r="151" spans="1:6" s="7" customFormat="1">
      <c r="A151" s="17"/>
      <c r="B151" s="32" t="s">
        <v>132</v>
      </c>
      <c r="C151" s="33" t="s">
        <v>14</v>
      </c>
      <c r="D151" s="34">
        <v>112.89</v>
      </c>
      <c r="E151" s="58"/>
      <c r="F151" s="20"/>
    </row>
    <row r="152" spans="1:6" s="7" customFormat="1">
      <c r="A152" s="17"/>
      <c r="B152" s="32" t="s">
        <v>136</v>
      </c>
      <c r="C152" s="33" t="s">
        <v>10</v>
      </c>
      <c r="D152" s="34">
        <v>35</v>
      </c>
      <c r="E152" s="58"/>
      <c r="F152" s="20"/>
    </row>
    <row r="153" spans="1:6" s="7" customFormat="1">
      <c r="A153" s="17"/>
      <c r="B153" s="32" t="s">
        <v>137</v>
      </c>
      <c r="C153" s="33" t="s">
        <v>9</v>
      </c>
      <c r="D153" s="34">
        <v>35</v>
      </c>
      <c r="E153" s="58"/>
      <c r="F153" s="20"/>
    </row>
    <row r="154" spans="1:6" s="7" customFormat="1" ht="63.75">
      <c r="A154" s="17"/>
      <c r="B154" s="66" t="s">
        <v>130</v>
      </c>
      <c r="C154" s="33" t="s">
        <v>42</v>
      </c>
      <c r="D154" s="34">
        <v>8</v>
      </c>
      <c r="E154" s="58"/>
      <c r="F154" s="20"/>
    </row>
    <row r="155" spans="1:6" s="7" customFormat="1" ht="25.5">
      <c r="A155" s="17"/>
      <c r="B155" s="66" t="s">
        <v>131</v>
      </c>
      <c r="C155" s="33" t="s">
        <v>42</v>
      </c>
      <c r="D155" s="34">
        <v>5</v>
      </c>
      <c r="E155" s="58"/>
      <c r="F155" s="20"/>
    </row>
    <row r="156" spans="1:6" s="7" customFormat="1" ht="63.75">
      <c r="A156" s="17"/>
      <c r="B156" s="66" t="s">
        <v>133</v>
      </c>
      <c r="C156" s="33" t="s">
        <v>42</v>
      </c>
      <c r="D156" s="34">
        <v>2</v>
      </c>
      <c r="E156" s="58"/>
      <c r="F156" s="20"/>
    </row>
    <row r="157" spans="1:6" s="7" customFormat="1">
      <c r="A157" s="17"/>
      <c r="B157" s="32" t="s">
        <v>33</v>
      </c>
      <c r="C157" s="33" t="s">
        <v>14</v>
      </c>
      <c r="D157" s="34">
        <v>35</v>
      </c>
      <c r="E157" s="58"/>
      <c r="F157" s="20"/>
    </row>
    <row r="158" spans="1:6" s="7" customFormat="1" ht="25.5">
      <c r="A158" s="17"/>
      <c r="B158" s="53" t="s">
        <v>129</v>
      </c>
      <c r="C158" s="33" t="s">
        <v>14</v>
      </c>
      <c r="D158" s="34">
        <f>4.2+8*0.8*1.2</f>
        <v>11.879999999999999</v>
      </c>
      <c r="E158" s="58"/>
      <c r="F158" s="20"/>
    </row>
    <row r="159" spans="1:6" s="7" customFormat="1" ht="38.25">
      <c r="A159" s="17"/>
      <c r="B159" s="53" t="s">
        <v>134</v>
      </c>
      <c r="C159" s="33" t="s">
        <v>14</v>
      </c>
      <c r="D159" s="34">
        <v>4</v>
      </c>
      <c r="E159" s="58"/>
      <c r="F159" s="20"/>
    </row>
    <row r="160" spans="1:6" s="7" customFormat="1">
      <c r="A160" s="17"/>
      <c r="B160" s="32" t="s">
        <v>138</v>
      </c>
      <c r="C160" s="33" t="s">
        <v>14</v>
      </c>
      <c r="D160" s="34">
        <v>24</v>
      </c>
      <c r="E160" s="58"/>
      <c r="F160" s="20"/>
    </row>
    <row r="161" spans="1:6" s="7" customFormat="1">
      <c r="A161" s="17"/>
      <c r="B161" s="32" t="s">
        <v>69</v>
      </c>
      <c r="C161" s="33" t="s">
        <v>9</v>
      </c>
      <c r="D161" s="34">
        <f>77.63+60.26</f>
        <v>137.88999999999999</v>
      </c>
      <c r="E161" s="58"/>
      <c r="F161" s="20"/>
    </row>
    <row r="162" spans="1:6" s="7" customFormat="1">
      <c r="A162" s="17"/>
      <c r="B162" s="32" t="s">
        <v>59</v>
      </c>
      <c r="C162" s="33" t="s">
        <v>9</v>
      </c>
      <c r="D162" s="34">
        <v>40</v>
      </c>
      <c r="E162" s="58"/>
      <c r="F162" s="20"/>
    </row>
    <row r="163" spans="1:6" s="7" customFormat="1">
      <c r="A163" s="17"/>
      <c r="B163" s="32" t="s">
        <v>67</v>
      </c>
      <c r="C163" s="33" t="s">
        <v>14</v>
      </c>
      <c r="D163" s="34">
        <v>35</v>
      </c>
      <c r="E163" s="58"/>
      <c r="F163" s="20"/>
    </row>
    <row r="164" spans="1:6" s="7" customFormat="1">
      <c r="A164" s="17"/>
      <c r="B164" s="36" t="s">
        <v>71</v>
      </c>
      <c r="C164" s="37"/>
      <c r="D164" s="16"/>
      <c r="E164" s="58"/>
      <c r="F164" s="20"/>
    </row>
    <row r="165" spans="1:6" s="7" customFormat="1">
      <c r="A165" s="17"/>
      <c r="B165" s="32" t="s">
        <v>72</v>
      </c>
      <c r="C165" s="33" t="s">
        <v>9</v>
      </c>
      <c r="D165" s="34">
        <v>608</v>
      </c>
      <c r="E165" s="58"/>
      <c r="F165" s="20"/>
    </row>
    <row r="166" spans="1:6" s="7" customFormat="1" ht="24">
      <c r="A166" s="17"/>
      <c r="B166" s="35" t="s">
        <v>73</v>
      </c>
      <c r="C166" s="33" t="s">
        <v>17</v>
      </c>
      <c r="D166" s="34">
        <v>608</v>
      </c>
      <c r="E166" s="58"/>
      <c r="F166" s="20"/>
    </row>
    <row r="167" spans="1:6" s="7" customFormat="1">
      <c r="A167" s="17"/>
      <c r="B167" s="36" t="s">
        <v>74</v>
      </c>
      <c r="C167" s="37"/>
      <c r="D167" s="16"/>
      <c r="E167" s="58"/>
      <c r="F167" s="20"/>
    </row>
    <row r="168" spans="1:6" s="7" customFormat="1">
      <c r="A168" s="17"/>
      <c r="B168" s="32" t="s">
        <v>52</v>
      </c>
      <c r="C168" s="33" t="s">
        <v>38</v>
      </c>
      <c r="D168" s="34">
        <f>435.68/1.5</f>
        <v>290.45333333333332</v>
      </c>
      <c r="E168" s="58"/>
      <c r="F168" s="20"/>
    </row>
    <row r="169" spans="1:6" s="7" customFormat="1">
      <c r="A169" s="17"/>
      <c r="B169" s="36" t="s">
        <v>75</v>
      </c>
      <c r="C169" s="37"/>
      <c r="D169" s="16"/>
      <c r="E169" s="58"/>
      <c r="F169" s="20"/>
    </row>
    <row r="170" spans="1:6" s="7" customFormat="1" ht="36">
      <c r="A170" s="17"/>
      <c r="B170" s="35" t="s">
        <v>29</v>
      </c>
      <c r="C170" s="33" t="s">
        <v>38</v>
      </c>
      <c r="D170" s="34">
        <v>48</v>
      </c>
      <c r="E170" s="58"/>
      <c r="F170" s="20"/>
    </row>
    <row r="171" spans="1:6" s="7" customFormat="1">
      <c r="A171" s="17"/>
      <c r="B171" s="32" t="s">
        <v>76</v>
      </c>
      <c r="C171" s="33" t="s">
        <v>38</v>
      </c>
      <c r="D171" s="34">
        <f>1317+(330*2.4*2)</f>
        <v>2901</v>
      </c>
      <c r="E171" s="58"/>
      <c r="F171" s="20"/>
    </row>
    <row r="172" spans="1:6" s="7" customFormat="1">
      <c r="A172" s="17"/>
      <c r="B172" s="32" t="s">
        <v>139</v>
      </c>
      <c r="C172" s="33" t="s">
        <v>42</v>
      </c>
      <c r="D172" s="34">
        <v>2</v>
      </c>
      <c r="E172" s="58"/>
      <c r="F172" s="20"/>
    </row>
    <row r="173" spans="1:6" s="7" customFormat="1" ht="12.75" thickBot="1">
      <c r="A173" s="17"/>
      <c r="B173" s="21"/>
      <c r="C173" s="19"/>
      <c r="D173" s="20"/>
      <c r="E173" s="58"/>
      <c r="F173" s="20"/>
    </row>
    <row r="174" spans="1:6" s="7" customFormat="1" ht="12.75" thickBot="1">
      <c r="A174" s="17"/>
      <c r="B174" s="38" t="s">
        <v>77</v>
      </c>
      <c r="C174" s="19"/>
      <c r="D174" s="20"/>
      <c r="E174" s="58"/>
      <c r="F174" s="20"/>
    </row>
    <row r="175" spans="1:6" s="7" customFormat="1" ht="12.75" thickTop="1">
      <c r="A175" s="17"/>
      <c r="B175" s="21" t="s">
        <v>140</v>
      </c>
      <c r="C175" s="19" t="s">
        <v>42</v>
      </c>
      <c r="D175" s="20">
        <v>1</v>
      </c>
      <c r="E175" s="58"/>
      <c r="F175" s="20"/>
    </row>
    <row r="176" spans="1:6" s="7" customFormat="1">
      <c r="A176" s="17"/>
      <c r="B176" s="21" t="s">
        <v>78</v>
      </c>
      <c r="C176" s="19" t="s">
        <v>42</v>
      </c>
      <c r="D176" s="20">
        <v>1</v>
      </c>
      <c r="E176" s="58"/>
      <c r="F176" s="20"/>
    </row>
    <row r="177" spans="1:6" s="7" customFormat="1">
      <c r="A177" s="17"/>
      <c r="B177" s="21" t="s">
        <v>79</v>
      </c>
      <c r="C177" s="19" t="s">
        <v>9</v>
      </c>
      <c r="D177" s="20">
        <f>63*1.8</f>
        <v>113.4</v>
      </c>
      <c r="E177" s="58"/>
      <c r="F177" s="20"/>
    </row>
    <row r="178" spans="1:6" s="7" customFormat="1">
      <c r="A178" s="17"/>
      <c r="B178" s="21" t="s">
        <v>80</v>
      </c>
      <c r="C178" s="19" t="s">
        <v>9</v>
      </c>
      <c r="D178" s="20">
        <f>63*0.8</f>
        <v>50.400000000000006</v>
      </c>
      <c r="E178" s="58"/>
      <c r="F178" s="20"/>
    </row>
    <row r="179" spans="1:6" s="7" customFormat="1">
      <c r="A179" s="17"/>
      <c r="B179" s="21" t="s">
        <v>81</v>
      </c>
      <c r="C179" s="19" t="s">
        <v>42</v>
      </c>
      <c r="D179" s="20">
        <v>3</v>
      </c>
      <c r="E179" s="58"/>
      <c r="F179" s="20"/>
    </row>
    <row r="180" spans="1:6" s="7" customFormat="1">
      <c r="A180" s="17"/>
      <c r="B180" s="21" t="s">
        <v>141</v>
      </c>
      <c r="C180" s="19" t="s">
        <v>42</v>
      </c>
      <c r="D180" s="20">
        <v>2</v>
      </c>
      <c r="E180" s="58"/>
      <c r="F180" s="20"/>
    </row>
    <row r="181" spans="1:6" s="7" customFormat="1">
      <c r="A181" s="17"/>
      <c r="B181" s="21"/>
      <c r="C181" s="19"/>
      <c r="D181" s="20"/>
      <c r="E181" s="58"/>
      <c r="F181" s="20"/>
    </row>
    <row r="182" spans="1:6" s="7" customFormat="1" ht="12.75" thickBot="1">
      <c r="A182" s="17"/>
      <c r="B182" s="21"/>
      <c r="C182" s="19"/>
      <c r="D182" s="20"/>
      <c r="E182" s="58"/>
      <c r="F182" s="20"/>
    </row>
    <row r="183" spans="1:6" s="7" customFormat="1" ht="12.75" thickBot="1">
      <c r="A183" s="17"/>
      <c r="B183" s="18" t="s">
        <v>142</v>
      </c>
      <c r="C183" s="19"/>
      <c r="D183" s="22"/>
      <c r="E183" s="58"/>
      <c r="F183" s="20"/>
    </row>
    <row r="184" spans="1:6" ht="12.75" thickTop="1">
      <c r="A184" s="17"/>
      <c r="B184" s="68" t="s">
        <v>82</v>
      </c>
      <c r="C184" s="19"/>
      <c r="D184" s="22"/>
      <c r="E184" s="58"/>
      <c r="F184" s="20"/>
    </row>
    <row r="185" spans="1:6">
      <c r="A185" s="12"/>
      <c r="B185" s="32" t="s">
        <v>31</v>
      </c>
      <c r="C185" s="19" t="s">
        <v>9</v>
      </c>
      <c r="D185" s="22">
        <v>240.456942</v>
      </c>
      <c r="E185" s="58"/>
      <c r="F185" s="20"/>
    </row>
    <row r="186" spans="1:6">
      <c r="A186" s="12"/>
      <c r="B186" s="67" t="s">
        <v>83</v>
      </c>
      <c r="C186" s="19" t="s">
        <v>9</v>
      </c>
      <c r="D186" s="22">
        <v>240.456942</v>
      </c>
      <c r="E186" s="58"/>
      <c r="F186" s="20"/>
    </row>
    <row r="187" spans="1:6">
      <c r="A187" s="12"/>
      <c r="B187" s="68" t="s">
        <v>84</v>
      </c>
      <c r="C187" s="19"/>
      <c r="D187" s="22"/>
      <c r="E187" s="58"/>
      <c r="F187" s="20"/>
    </row>
    <row r="188" spans="1:6">
      <c r="A188" s="12"/>
      <c r="B188" s="32" t="s">
        <v>132</v>
      </c>
      <c r="C188" s="19" t="s">
        <v>9</v>
      </c>
      <c r="D188" s="22">
        <f>10.4*1.8*1.05+16.8+162.86</f>
        <v>199.31600000000003</v>
      </c>
      <c r="E188" s="58"/>
      <c r="F188" s="20"/>
    </row>
    <row r="189" spans="1:6">
      <c r="A189" s="12"/>
      <c r="B189" s="68" t="s">
        <v>85</v>
      </c>
      <c r="C189" s="19"/>
      <c r="D189" s="22"/>
      <c r="E189" s="58"/>
      <c r="F189" s="20"/>
    </row>
    <row r="190" spans="1:6" ht="12.75">
      <c r="A190" s="12"/>
      <c r="B190" s="69" t="s">
        <v>144</v>
      </c>
      <c r="C190" s="70" t="s">
        <v>9</v>
      </c>
      <c r="D190" s="22">
        <f>16*2</f>
        <v>32</v>
      </c>
      <c r="E190" s="58"/>
      <c r="F190" s="20"/>
    </row>
    <row r="191" spans="1:6" ht="25.5">
      <c r="A191" s="12"/>
      <c r="B191" s="69" t="s">
        <v>145</v>
      </c>
      <c r="C191" s="70" t="s">
        <v>42</v>
      </c>
      <c r="D191" s="22">
        <v>1</v>
      </c>
      <c r="E191" s="58"/>
      <c r="F191" s="20"/>
    </row>
    <row r="192" spans="1:6">
      <c r="A192" s="12"/>
      <c r="B192" s="68" t="s">
        <v>86</v>
      </c>
      <c r="C192" s="19"/>
      <c r="D192" s="22"/>
      <c r="E192" s="58"/>
      <c r="F192" s="20"/>
    </row>
    <row r="193" spans="1:6">
      <c r="A193" s="12"/>
      <c r="B193" s="32" t="s">
        <v>33</v>
      </c>
      <c r="C193" s="19" t="s">
        <v>9</v>
      </c>
      <c r="D193" s="22">
        <f>7.86*20.53+(25.07*19.41)+(2.75*2)</f>
        <v>653.47450000000003</v>
      </c>
      <c r="E193" s="58"/>
      <c r="F193" s="20"/>
    </row>
    <row r="194" spans="1:6">
      <c r="A194" s="12"/>
      <c r="B194" s="68" t="s">
        <v>87</v>
      </c>
      <c r="C194" s="19"/>
      <c r="D194" s="22"/>
      <c r="E194" s="58"/>
      <c r="F194" s="20"/>
    </row>
    <row r="195" spans="1:6" ht="12.75">
      <c r="A195" s="12"/>
      <c r="B195" s="69" t="s">
        <v>146</v>
      </c>
      <c r="C195" s="19" t="s">
        <v>42</v>
      </c>
      <c r="D195" s="22">
        <v>1</v>
      </c>
      <c r="E195" s="58"/>
      <c r="F195" s="20"/>
    </row>
    <row r="196" spans="1:6" ht="12.75">
      <c r="A196" s="12"/>
      <c r="B196" s="69" t="s">
        <v>147</v>
      </c>
      <c r="C196" s="19" t="s">
        <v>11</v>
      </c>
      <c r="D196" s="22">
        <v>3</v>
      </c>
      <c r="E196" s="58"/>
      <c r="F196" s="20"/>
    </row>
    <row r="197" spans="1:6" ht="25.5">
      <c r="A197" s="12"/>
      <c r="B197" s="66" t="s">
        <v>131</v>
      </c>
      <c r="C197" s="19" t="s">
        <v>11</v>
      </c>
      <c r="D197" s="22">
        <v>6</v>
      </c>
      <c r="E197" s="58"/>
      <c r="F197" s="20"/>
    </row>
    <row r="198" spans="1:6" ht="12.75">
      <c r="A198" s="12"/>
      <c r="B198" s="69" t="s">
        <v>148</v>
      </c>
      <c r="C198" s="19" t="s">
        <v>42</v>
      </c>
      <c r="D198" s="22">
        <v>1</v>
      </c>
      <c r="E198" s="58"/>
      <c r="F198" s="20"/>
    </row>
    <row r="199" spans="1:6">
      <c r="A199" s="12"/>
      <c r="B199" s="68" t="s">
        <v>88</v>
      </c>
      <c r="C199" s="19"/>
      <c r="D199" s="22"/>
      <c r="E199" s="58"/>
      <c r="F199" s="20"/>
    </row>
    <row r="200" spans="1:6" ht="25.5">
      <c r="A200" s="12"/>
      <c r="B200" s="53" t="s">
        <v>129</v>
      </c>
      <c r="C200" s="19" t="s">
        <v>9</v>
      </c>
      <c r="D200" s="72">
        <v>44.674799999999998</v>
      </c>
      <c r="E200" s="58"/>
      <c r="F200" s="20"/>
    </row>
    <row r="201" spans="1:6" ht="38.25">
      <c r="A201" s="12"/>
      <c r="B201" s="53" t="s">
        <v>134</v>
      </c>
      <c r="C201" s="19" t="s">
        <v>9</v>
      </c>
      <c r="D201" s="22">
        <f>738.67/10.76</f>
        <v>68.649628252788105</v>
      </c>
      <c r="E201" s="58"/>
      <c r="F201" s="20"/>
    </row>
    <row r="202" spans="1:6">
      <c r="A202" s="12"/>
      <c r="B202" s="68" t="s">
        <v>89</v>
      </c>
      <c r="C202" s="19"/>
      <c r="D202" s="22"/>
      <c r="E202" s="58"/>
      <c r="F202" s="20"/>
    </row>
    <row r="203" spans="1:6" ht="25.5">
      <c r="A203" s="12"/>
      <c r="B203" s="53" t="s">
        <v>149</v>
      </c>
      <c r="C203" s="19" t="s">
        <v>9</v>
      </c>
      <c r="D203" s="22">
        <f>(110+10.4)*2</f>
        <v>240.8</v>
      </c>
      <c r="E203" s="58"/>
      <c r="F203" s="20"/>
    </row>
    <row r="204" spans="1:6">
      <c r="A204" s="12"/>
      <c r="B204" s="68" t="s">
        <v>150</v>
      </c>
      <c r="C204" s="19"/>
      <c r="D204" s="22"/>
      <c r="E204" s="58"/>
      <c r="F204" s="20"/>
    </row>
    <row r="205" spans="1:6" ht="25.5">
      <c r="A205" s="12"/>
      <c r="B205" s="53" t="s">
        <v>149</v>
      </c>
      <c r="C205" s="19" t="s">
        <v>9</v>
      </c>
      <c r="D205" s="22">
        <v>468.87999999999994</v>
      </c>
      <c r="E205" s="58"/>
      <c r="F205" s="20"/>
    </row>
    <row r="206" spans="1:6">
      <c r="A206" s="12"/>
      <c r="B206" s="68" t="s">
        <v>90</v>
      </c>
      <c r="C206" s="19"/>
      <c r="D206" s="22"/>
      <c r="E206" s="58"/>
      <c r="F206" s="20"/>
    </row>
    <row r="207" spans="1:6" ht="12.75">
      <c r="A207" s="12"/>
      <c r="B207" s="69" t="s">
        <v>151</v>
      </c>
      <c r="C207" s="71" t="s">
        <v>6</v>
      </c>
      <c r="D207" s="72">
        <v>2</v>
      </c>
      <c r="E207" s="58"/>
      <c r="F207" s="20"/>
    </row>
    <row r="208" spans="1:6">
      <c r="A208" s="12"/>
      <c r="B208" s="67" t="s">
        <v>91</v>
      </c>
      <c r="C208" s="19" t="s">
        <v>11</v>
      </c>
      <c r="D208" s="22">
        <v>23</v>
      </c>
      <c r="E208" s="58"/>
      <c r="F208" s="20"/>
    </row>
    <row r="209" spans="1:8">
      <c r="A209" s="12"/>
      <c r="B209" s="67" t="s">
        <v>92</v>
      </c>
      <c r="C209" s="19" t="s">
        <v>9</v>
      </c>
      <c r="D209" s="22">
        <v>543.03030303000003</v>
      </c>
      <c r="E209" s="58"/>
      <c r="F209" s="20"/>
    </row>
    <row r="210" spans="1:8" ht="24">
      <c r="A210" s="12"/>
      <c r="B210" s="67" t="s">
        <v>93</v>
      </c>
      <c r="C210" s="19" t="s">
        <v>11</v>
      </c>
      <c r="D210" s="22">
        <v>475</v>
      </c>
      <c r="E210" s="58"/>
      <c r="F210" s="20"/>
    </row>
    <row r="211" spans="1:8">
      <c r="A211" s="12"/>
      <c r="B211" s="17" t="s">
        <v>122</v>
      </c>
      <c r="C211" s="19" t="s">
        <v>42</v>
      </c>
      <c r="D211" s="39">
        <v>200</v>
      </c>
      <c r="E211" s="58"/>
      <c r="F211" s="20"/>
    </row>
    <row r="212" spans="1:8">
      <c r="A212" s="12"/>
      <c r="B212" s="68" t="s">
        <v>94</v>
      </c>
      <c r="C212" s="19"/>
      <c r="D212" s="22"/>
      <c r="E212" s="58"/>
      <c r="F212" s="20"/>
    </row>
    <row r="213" spans="1:8">
      <c r="A213" s="12"/>
      <c r="B213" s="67" t="s">
        <v>143</v>
      </c>
      <c r="C213" s="19" t="s">
        <v>9</v>
      </c>
      <c r="D213" s="22">
        <f>43.6*0.4</f>
        <v>17.440000000000001</v>
      </c>
      <c r="E213" s="58"/>
      <c r="F213" s="20"/>
    </row>
    <row r="214" spans="1:8" ht="12.75">
      <c r="A214" s="12"/>
      <c r="B214" s="67" t="s">
        <v>95</v>
      </c>
      <c r="C214" s="19" t="s">
        <v>9</v>
      </c>
      <c r="D214" s="22">
        <v>615.28128000000015</v>
      </c>
      <c r="E214" s="58"/>
      <c r="F214" s="20"/>
      <c r="H214" s="64"/>
    </row>
    <row r="215" spans="1:8" ht="12.75">
      <c r="A215" s="12"/>
      <c r="B215" s="67" t="s">
        <v>19</v>
      </c>
      <c r="C215" s="19" t="s">
        <v>9</v>
      </c>
      <c r="D215" s="22">
        <v>68.650000000000006</v>
      </c>
      <c r="E215" s="58"/>
      <c r="F215" s="20"/>
      <c r="H215" s="65"/>
    </row>
    <row r="216" spans="1:8" ht="12.75">
      <c r="A216" s="12"/>
      <c r="B216" s="67" t="s">
        <v>96</v>
      </c>
      <c r="C216" s="19" t="s">
        <v>9</v>
      </c>
      <c r="D216" s="22">
        <v>186.2</v>
      </c>
      <c r="E216" s="58"/>
      <c r="F216" s="20"/>
      <c r="H216" s="65"/>
    </row>
    <row r="217" spans="1:8">
      <c r="A217" s="12"/>
      <c r="B217" s="68" t="s">
        <v>97</v>
      </c>
      <c r="C217" s="19"/>
      <c r="D217" s="22"/>
      <c r="E217" s="58"/>
      <c r="F217" s="20"/>
    </row>
    <row r="218" spans="1:8">
      <c r="A218" s="12"/>
      <c r="B218" s="67" t="s">
        <v>98</v>
      </c>
      <c r="C218" s="19" t="s">
        <v>35</v>
      </c>
      <c r="D218" s="22">
        <v>1</v>
      </c>
      <c r="E218" s="58"/>
      <c r="F218" s="20"/>
    </row>
    <row r="219" spans="1:8">
      <c r="A219" s="12"/>
      <c r="B219" s="68" t="s">
        <v>99</v>
      </c>
      <c r="C219" s="19"/>
      <c r="D219" s="22"/>
      <c r="E219" s="58"/>
      <c r="F219" s="20"/>
    </row>
    <row r="220" spans="1:8">
      <c r="A220" s="12"/>
      <c r="B220" s="21" t="s">
        <v>104</v>
      </c>
      <c r="C220" s="19" t="s">
        <v>100</v>
      </c>
      <c r="D220" s="22">
        <v>25</v>
      </c>
      <c r="E220" s="58"/>
      <c r="F220" s="20"/>
    </row>
    <row r="221" spans="1:8">
      <c r="A221" s="12"/>
      <c r="B221" s="21" t="s">
        <v>152</v>
      </c>
      <c r="C221" s="19" t="s">
        <v>100</v>
      </c>
      <c r="D221" s="22">
        <v>13</v>
      </c>
      <c r="E221" s="58"/>
      <c r="F221" s="20"/>
    </row>
    <row r="222" spans="1:8">
      <c r="A222" s="12"/>
      <c r="B222" s="21" t="s">
        <v>153</v>
      </c>
      <c r="C222" s="19" t="s">
        <v>100</v>
      </c>
      <c r="D222" s="22">
        <v>1</v>
      </c>
      <c r="E222" s="58"/>
      <c r="F222" s="20"/>
    </row>
    <row r="223" spans="1:8" ht="24">
      <c r="A223" s="12"/>
      <c r="B223" s="21" t="s">
        <v>154</v>
      </c>
      <c r="C223" s="19" t="s">
        <v>100</v>
      </c>
      <c r="D223" s="22">
        <v>4</v>
      </c>
      <c r="E223" s="58"/>
      <c r="F223" s="20"/>
    </row>
    <row r="224" spans="1:8">
      <c r="A224" s="12"/>
      <c r="B224" s="21" t="s">
        <v>155</v>
      </c>
      <c r="C224" s="19" t="s">
        <v>100</v>
      </c>
      <c r="D224" s="22">
        <v>19</v>
      </c>
      <c r="E224" s="58"/>
      <c r="F224" s="20"/>
    </row>
    <row r="225" spans="1:6" ht="12.75">
      <c r="A225" s="12"/>
      <c r="B225" s="74" t="s">
        <v>156</v>
      </c>
      <c r="C225" s="75" t="s">
        <v>157</v>
      </c>
      <c r="D225" s="76">
        <v>16</v>
      </c>
      <c r="E225" s="58"/>
      <c r="F225" s="20"/>
    </row>
    <row r="226" spans="1:6" ht="12.75">
      <c r="A226" s="12"/>
      <c r="B226" s="74" t="s">
        <v>158</v>
      </c>
      <c r="C226" s="75" t="s">
        <v>157</v>
      </c>
      <c r="D226" s="76">
        <v>1</v>
      </c>
      <c r="E226" s="58"/>
      <c r="F226" s="20"/>
    </row>
    <row r="227" spans="1:6" ht="12.75">
      <c r="A227" s="12"/>
      <c r="B227" s="74" t="s">
        <v>159</v>
      </c>
      <c r="C227" s="75" t="s">
        <v>160</v>
      </c>
      <c r="D227" s="76">
        <v>1</v>
      </c>
      <c r="E227" s="58"/>
      <c r="F227" s="20"/>
    </row>
    <row r="228" spans="1:6" ht="13.5" thickBot="1">
      <c r="A228" s="12"/>
      <c r="B228" s="74" t="s">
        <v>161</v>
      </c>
      <c r="C228" s="75" t="s">
        <v>157</v>
      </c>
      <c r="D228" s="76">
        <v>1</v>
      </c>
      <c r="E228" s="58"/>
      <c r="F228" s="20"/>
    </row>
    <row r="229" spans="1:6" ht="12.75" thickBot="1">
      <c r="A229" s="12"/>
      <c r="B229" s="18" t="s">
        <v>101</v>
      </c>
      <c r="C229" s="19"/>
      <c r="D229" s="22"/>
      <c r="E229" s="58"/>
      <c r="F229" s="20"/>
    </row>
    <row r="230" spans="1:6" ht="24.75" thickTop="1">
      <c r="A230" s="12"/>
      <c r="B230" s="21" t="s">
        <v>102</v>
      </c>
      <c r="C230" s="19" t="s">
        <v>100</v>
      </c>
      <c r="D230" s="22">
        <v>86</v>
      </c>
      <c r="E230" s="58"/>
      <c r="F230" s="20"/>
    </row>
    <row r="231" spans="1:6" ht="24">
      <c r="A231" s="12"/>
      <c r="B231" s="21" t="s">
        <v>103</v>
      </c>
      <c r="C231" s="19" t="s">
        <v>100</v>
      </c>
      <c r="D231" s="22">
        <v>110</v>
      </c>
      <c r="E231" s="58"/>
      <c r="F231" s="20"/>
    </row>
    <row r="232" spans="1:6" ht="12.75" thickBot="1">
      <c r="A232" s="12"/>
      <c r="B232" s="21" t="s">
        <v>104</v>
      </c>
      <c r="C232" s="19" t="s">
        <v>100</v>
      </c>
      <c r="D232" s="22">
        <v>234</v>
      </c>
      <c r="E232" s="58"/>
      <c r="F232" s="20"/>
    </row>
    <row r="233" spans="1:6" ht="12.75" thickBot="1">
      <c r="A233" s="12"/>
      <c r="B233" s="18" t="s">
        <v>174</v>
      </c>
      <c r="C233" s="19"/>
      <c r="D233" s="22"/>
      <c r="E233" s="58"/>
      <c r="F233" s="20"/>
    </row>
    <row r="234" spans="1:6" ht="12.75" thickTop="1">
      <c r="A234" s="12"/>
      <c r="B234" s="77" t="s">
        <v>162</v>
      </c>
      <c r="C234" s="78"/>
      <c r="D234" s="73"/>
      <c r="E234" s="58"/>
      <c r="F234" s="20"/>
    </row>
    <row r="235" spans="1:6">
      <c r="A235" s="12"/>
      <c r="B235" s="79" t="s">
        <v>163</v>
      </c>
      <c r="C235" s="80" t="s">
        <v>17</v>
      </c>
      <c r="D235" s="81">
        <v>8.9</v>
      </c>
      <c r="E235" s="58"/>
      <c r="F235" s="20"/>
    </row>
    <row r="236" spans="1:6">
      <c r="A236" s="12"/>
      <c r="B236" s="79" t="s">
        <v>164</v>
      </c>
      <c r="C236" s="80" t="s">
        <v>17</v>
      </c>
      <c r="D236" s="81">
        <v>2.95</v>
      </c>
      <c r="E236" s="58"/>
      <c r="F236" s="20"/>
    </row>
    <row r="237" spans="1:6">
      <c r="A237" s="12"/>
      <c r="B237" s="67" t="s">
        <v>165</v>
      </c>
      <c r="C237" s="80" t="s">
        <v>14</v>
      </c>
      <c r="D237" s="81">
        <v>3.5600000000000005</v>
      </c>
      <c r="E237" s="58"/>
      <c r="F237" s="20"/>
    </row>
    <row r="238" spans="1:6">
      <c r="A238" s="12"/>
      <c r="B238" s="67" t="s">
        <v>166</v>
      </c>
      <c r="C238" s="80" t="s">
        <v>14</v>
      </c>
      <c r="D238" s="81">
        <v>3.5600000000000005</v>
      </c>
      <c r="E238" s="58"/>
      <c r="F238" s="20"/>
    </row>
    <row r="239" spans="1:6">
      <c r="A239" s="12"/>
      <c r="B239" s="82" t="s">
        <v>167</v>
      </c>
      <c r="C239" s="83" t="s">
        <v>14</v>
      </c>
      <c r="D239" s="84">
        <v>50</v>
      </c>
      <c r="E239" s="58"/>
      <c r="F239" s="20"/>
    </row>
    <row r="240" spans="1:6">
      <c r="A240" s="12"/>
      <c r="B240" s="82" t="s">
        <v>168</v>
      </c>
      <c r="C240" s="85" t="s">
        <v>160</v>
      </c>
      <c r="D240" s="89">
        <v>1</v>
      </c>
      <c r="E240" s="58"/>
      <c r="F240" s="20"/>
    </row>
    <row r="241" spans="1:6">
      <c r="A241" s="12"/>
      <c r="B241" s="82" t="s">
        <v>169</v>
      </c>
      <c r="C241" s="85" t="s">
        <v>160</v>
      </c>
      <c r="D241" s="89">
        <v>1</v>
      </c>
      <c r="E241" s="58"/>
      <c r="F241" s="20"/>
    </row>
    <row r="242" spans="1:6">
      <c r="A242" s="12"/>
      <c r="B242" s="86" t="s">
        <v>170</v>
      </c>
      <c r="C242" s="85" t="s">
        <v>11</v>
      </c>
      <c r="D242" s="89">
        <v>1</v>
      </c>
      <c r="E242" s="58"/>
      <c r="F242" s="20"/>
    </row>
    <row r="243" spans="1:6">
      <c r="A243" s="12"/>
      <c r="B243" s="82" t="s">
        <v>171</v>
      </c>
      <c r="C243" s="85" t="s">
        <v>160</v>
      </c>
      <c r="D243" s="89">
        <v>1</v>
      </c>
      <c r="E243" s="58"/>
      <c r="F243" s="20"/>
    </row>
    <row r="244" spans="1:6">
      <c r="A244" s="12"/>
      <c r="B244" s="82" t="s">
        <v>172</v>
      </c>
      <c r="C244" s="85" t="s">
        <v>160</v>
      </c>
      <c r="D244" s="89">
        <v>1</v>
      </c>
      <c r="E244" s="58"/>
      <c r="F244" s="20"/>
    </row>
    <row r="245" spans="1:6">
      <c r="A245" s="12"/>
      <c r="B245" s="87" t="s">
        <v>173</v>
      </c>
      <c r="C245" s="88" t="s">
        <v>9</v>
      </c>
      <c r="D245" s="90">
        <v>476</v>
      </c>
      <c r="E245" s="58"/>
      <c r="F245" s="20"/>
    </row>
    <row r="246" spans="1:6">
      <c r="A246" s="12"/>
      <c r="B246" s="21"/>
      <c r="C246" s="19"/>
      <c r="D246" s="22"/>
      <c r="E246" s="59"/>
      <c r="F246" s="22"/>
    </row>
    <row r="247" spans="1:6">
      <c r="A247" s="12"/>
      <c r="B247" s="21"/>
      <c r="C247" s="19"/>
      <c r="D247" s="22"/>
      <c r="E247" s="59"/>
      <c r="F247" s="22"/>
    </row>
    <row r="248" spans="1:6" ht="12.75" thickBot="1">
      <c r="A248" s="12"/>
      <c r="B248" s="21"/>
      <c r="C248" s="19"/>
      <c r="D248" s="22"/>
      <c r="E248" s="58"/>
      <c r="F248" s="22"/>
    </row>
    <row r="249" spans="1:6" s="8" customFormat="1" ht="15.75" customHeight="1" thickBot="1">
      <c r="A249" s="13"/>
      <c r="B249" s="23"/>
      <c r="C249" s="96" t="s">
        <v>112</v>
      </c>
      <c r="D249" s="97"/>
      <c r="E249" s="97"/>
      <c r="F249" s="24">
        <f>SUM(F14:F248)</f>
        <v>0</v>
      </c>
    </row>
    <row r="250" spans="1:6" s="8" customFormat="1" ht="12.75" thickBot="1">
      <c r="A250" s="13"/>
      <c r="B250" s="23"/>
      <c r="C250" s="25"/>
      <c r="D250" s="26"/>
      <c r="E250" s="60"/>
      <c r="F250" s="26"/>
    </row>
    <row r="251" spans="1:6" s="8" customFormat="1" ht="12.75" thickBot="1">
      <c r="A251" s="13"/>
      <c r="B251" s="27" t="s">
        <v>105</v>
      </c>
      <c r="C251" s="25"/>
      <c r="D251" s="26"/>
      <c r="E251" s="60"/>
      <c r="F251" s="26"/>
    </row>
    <row r="252" spans="1:6" s="8" customFormat="1" ht="12.75" thickTop="1">
      <c r="A252" s="13"/>
      <c r="B252" s="23" t="s">
        <v>106</v>
      </c>
      <c r="C252" s="25"/>
      <c r="D252" s="28">
        <v>0.1</v>
      </c>
      <c r="E252" s="60"/>
      <c r="F252" s="26">
        <f>+F249*D252</f>
        <v>0</v>
      </c>
    </row>
    <row r="253" spans="1:6" s="8" customFormat="1">
      <c r="A253" s="13"/>
      <c r="B253" s="23" t="s">
        <v>107</v>
      </c>
      <c r="C253" s="25"/>
      <c r="D253" s="28">
        <v>0.04</v>
      </c>
      <c r="E253" s="60"/>
      <c r="F253" s="26">
        <f>+F249*D253</f>
        <v>0</v>
      </c>
    </row>
    <row r="254" spans="1:6" s="8" customFormat="1">
      <c r="A254" s="13"/>
      <c r="B254" s="23" t="s">
        <v>108</v>
      </c>
      <c r="C254" s="25"/>
      <c r="D254" s="28">
        <v>0.01</v>
      </c>
      <c r="E254" s="60"/>
      <c r="F254" s="26">
        <f>+F249*D254</f>
        <v>0</v>
      </c>
    </row>
    <row r="255" spans="1:6" s="8" customFormat="1">
      <c r="A255" s="13"/>
      <c r="B255" s="23" t="s">
        <v>109</v>
      </c>
      <c r="C255" s="25"/>
      <c r="D255" s="28">
        <v>0.01</v>
      </c>
      <c r="E255" s="60"/>
      <c r="F255" s="26">
        <f>+F249*D255</f>
        <v>0</v>
      </c>
    </row>
    <row r="256" spans="1:6" s="8" customFormat="1">
      <c r="A256" s="13"/>
      <c r="B256" s="23" t="s">
        <v>113</v>
      </c>
      <c r="C256" s="25"/>
      <c r="D256" s="28">
        <v>4.4999999999999998E-2</v>
      </c>
      <c r="E256" s="61"/>
      <c r="F256" s="26">
        <f>+F249*D256</f>
        <v>0</v>
      </c>
    </row>
    <row r="257" spans="1:6" s="8" customFormat="1">
      <c r="A257" s="13"/>
      <c r="B257" s="23" t="s">
        <v>116</v>
      </c>
      <c r="C257" s="25"/>
      <c r="D257" s="28">
        <v>0.1</v>
      </c>
      <c r="E257" s="61"/>
      <c r="F257" s="26">
        <f>+F249*D257</f>
        <v>0</v>
      </c>
    </row>
    <row r="258" spans="1:6" s="8" customFormat="1">
      <c r="A258" s="13"/>
      <c r="B258" s="23" t="s">
        <v>110</v>
      </c>
      <c r="C258" s="25"/>
      <c r="D258" s="28">
        <v>1E-3</v>
      </c>
      <c r="E258" s="60"/>
      <c r="F258" s="26">
        <f>+F249*D258</f>
        <v>0</v>
      </c>
    </row>
    <row r="259" spans="1:6" s="8" customFormat="1">
      <c r="A259" s="13"/>
      <c r="B259" s="23"/>
      <c r="C259" s="25"/>
      <c r="D259" s="28"/>
      <c r="E259" s="60"/>
      <c r="F259" s="26"/>
    </row>
    <row r="260" spans="1:6" s="8" customFormat="1">
      <c r="A260" s="13"/>
      <c r="B260" s="23" t="s">
        <v>111</v>
      </c>
      <c r="C260" s="25"/>
      <c r="D260" s="28">
        <v>0.18</v>
      </c>
      <c r="E260" s="60"/>
      <c r="F260" s="26">
        <f>+F252*D260</f>
        <v>0</v>
      </c>
    </row>
    <row r="261" spans="1:6" s="8" customFormat="1" ht="12.75" thickBot="1">
      <c r="A261" s="13"/>
      <c r="B261" s="23"/>
      <c r="C261" s="25"/>
      <c r="D261" s="26"/>
      <c r="E261" s="60"/>
      <c r="F261" s="26"/>
    </row>
    <row r="262" spans="1:6" s="8" customFormat="1" ht="15.75" customHeight="1" thickBot="1">
      <c r="A262" s="13"/>
      <c r="B262" s="23"/>
      <c r="C262" s="96" t="s">
        <v>114</v>
      </c>
      <c r="D262" s="97"/>
      <c r="E262" s="97"/>
      <c r="F262" s="24">
        <f>SUM(F252:F261)</f>
        <v>0</v>
      </c>
    </row>
    <row r="263" spans="1:6" s="8" customFormat="1">
      <c r="A263" s="13"/>
      <c r="B263" s="23"/>
      <c r="C263" s="25"/>
      <c r="D263" s="26"/>
      <c r="E263" s="60"/>
      <c r="F263" s="26"/>
    </row>
    <row r="264" spans="1:6" s="8" customFormat="1">
      <c r="A264" s="13"/>
      <c r="B264" s="23"/>
      <c r="C264" s="25"/>
      <c r="D264" s="29"/>
      <c r="E264" s="60"/>
      <c r="F264" s="26"/>
    </row>
    <row r="265" spans="1:6" s="8" customFormat="1" ht="12.75" thickBot="1">
      <c r="A265" s="13"/>
      <c r="B265" s="23"/>
      <c r="C265" s="25"/>
      <c r="D265" s="26"/>
      <c r="E265" s="60"/>
      <c r="F265" s="26"/>
    </row>
    <row r="266" spans="1:6" s="8" customFormat="1" ht="15.75" customHeight="1" thickBot="1">
      <c r="A266" s="13"/>
      <c r="B266" s="23"/>
      <c r="C266" s="91" t="s">
        <v>115</v>
      </c>
      <c r="D266" s="92"/>
      <c r="E266" s="92"/>
      <c r="F266" s="30">
        <f>+F249+F262</f>
        <v>0</v>
      </c>
    </row>
    <row r="267" spans="1:6" s="8" customFormat="1">
      <c r="A267" s="13"/>
      <c r="B267" s="23"/>
      <c r="C267" s="25"/>
      <c r="D267" s="26"/>
      <c r="E267" s="60"/>
      <c r="F267" s="26"/>
    </row>
    <row r="268" spans="1:6" s="8" customFormat="1">
      <c r="A268" s="13"/>
      <c r="B268" s="23"/>
      <c r="C268" s="25"/>
      <c r="D268" s="26"/>
      <c r="E268" s="60"/>
      <c r="F268" s="26"/>
    </row>
    <row r="269" spans="1:6" s="8" customFormat="1">
      <c r="A269" s="4"/>
      <c r="B269" s="1"/>
      <c r="C269" s="9"/>
      <c r="D269" s="10"/>
      <c r="E269" s="62"/>
      <c r="F269" s="10"/>
    </row>
  </sheetData>
  <mergeCells count="6">
    <mergeCell ref="C266:E266"/>
    <mergeCell ref="A1:F1"/>
    <mergeCell ref="A7:F7"/>
    <mergeCell ref="C9:F11"/>
    <mergeCell ref="C249:E249"/>
    <mergeCell ref="C262:E262"/>
  </mergeCells>
  <pageMargins left="0.15748031496062992" right="0.15748031496062992" top="0.35433070866141736" bottom="0.55118110236220474" header="0.31496062992125984" footer="0.31496062992125984"/>
  <pageSetup scale="95" orientation="portrait" r:id="rId1"/>
  <headerFooter>
    <oddFooter>&amp;L&amp;F&amp;R&amp;P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San Jose de Mendoza</vt:lpstr>
      <vt:lpstr>'San Jose de Mendoza'!Print_Area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 gonzalez</dc:creator>
  <cp:lastModifiedBy>Gregorio Valdez</cp:lastModifiedBy>
  <cp:lastPrinted>2017-03-14T12:45:22Z</cp:lastPrinted>
  <dcterms:created xsi:type="dcterms:W3CDTF">2015-11-20T18:51:46Z</dcterms:created>
  <dcterms:modified xsi:type="dcterms:W3CDTF">2019-06-21T15:25:17Z</dcterms:modified>
</cp:coreProperties>
</file>