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085" tabRatio="807" activeTab="0"/>
  </bookViews>
  <sheets>
    <sheet name="Presupuesto JB-1" sheetId="1" r:id="rId1"/>
  </sheets>
  <externalReferences>
    <externalReference r:id="rId4"/>
    <externalReference r:id="rId5"/>
  </externalReferences>
  <definedNames>
    <definedName name="__123Graph_A" localSheetId="0" hidden="1">'[2]A'!#REF!</definedName>
    <definedName name="__123Graph_A" hidden="1">'[2]A'!#REF!</definedName>
    <definedName name="__123Graph_B" localSheetId="0" hidden="1">'[2]A'!#REF!</definedName>
    <definedName name="__123Graph_B" hidden="1">'[2]A'!#REF!</definedName>
    <definedName name="__123Graph_C" localSheetId="0" hidden="1">'[2]A'!#REF!</definedName>
    <definedName name="__123Graph_C" hidden="1">'[2]A'!#REF!</definedName>
    <definedName name="__123Graph_D" localSheetId="0" hidden="1">'[2]A'!#REF!</definedName>
    <definedName name="__123Graph_D" hidden="1">'[2]A'!#REF!</definedName>
    <definedName name="__123Graph_E" localSheetId="0" hidden="1">'[2]A'!#REF!</definedName>
    <definedName name="__123Graph_E" hidden="1">'[2]A'!#REF!</definedName>
    <definedName name="__123Graph_F" localSheetId="0" hidden="1">'[2]A'!#REF!</definedName>
    <definedName name="__123Graph_F" hidden="1">'[2]A'!#REF!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Regression_Int" hidden="1">1</definedName>
    <definedName name="_Sort" localSheetId="0" hidden="1">#REF!</definedName>
    <definedName name="_Sort" hidden="1">#REF!</definedName>
    <definedName name="ANALISISSSS" localSheetId="0" hidden="1">#REF!</definedName>
    <definedName name="ANALISISSSS" hidden="1">#REF!</definedName>
    <definedName name="nuevo" localSheetId="0" hidden="1">'[2]A'!#REF!</definedName>
    <definedName name="nuevo" hidden="1">'[2]A'!#REF!</definedName>
    <definedName name="_xlnm.Print_Area" localSheetId="0">'Presupuesto JB-1'!$A$1:$F$303</definedName>
  </definedNames>
  <calcPr fullCalcOnLoad="1"/>
</workbook>
</file>

<file path=xl/sharedStrings.xml><?xml version="1.0" encoding="utf-8"?>
<sst xmlns="http://schemas.openxmlformats.org/spreadsheetml/2006/main" count="483" uniqueCount="200">
  <si>
    <t>Descripción del Proyecto :</t>
  </si>
  <si>
    <t xml:space="preserve">Descripción </t>
  </si>
  <si>
    <t>Und.</t>
  </si>
  <si>
    <t>Precio</t>
  </si>
  <si>
    <t>Unitario</t>
  </si>
  <si>
    <t>AREAS EXTERIORES A MODULOS</t>
  </si>
  <si>
    <t>Und</t>
  </si>
  <si>
    <t xml:space="preserve">Paisajismo </t>
  </si>
  <si>
    <t>Siembra de Grí - Grí</t>
  </si>
  <si>
    <t xml:space="preserve">Siembra de grama enana (incluye colchon tierra negra e=0.20mt) </t>
  </si>
  <si>
    <t>mt²</t>
  </si>
  <si>
    <t xml:space="preserve">Suministro, traslado y Siembra de Cyca Revoluta h=5.00 pies </t>
  </si>
  <si>
    <t xml:space="preserve">Suministro, traslado y Siembra de Palmas Areca h=7.00 pies </t>
  </si>
  <si>
    <t>Suministro y siembra de arbustos (varios colores) h=2.00 pies</t>
  </si>
  <si>
    <t xml:space="preserve">Mantenimiento arbusto y grama </t>
  </si>
  <si>
    <t>mes</t>
  </si>
  <si>
    <t xml:space="preserve">Exteriores </t>
  </si>
  <si>
    <t>ml</t>
  </si>
  <si>
    <t>m3</t>
  </si>
  <si>
    <t>AREA CIVICA (19.00X25.00)</t>
  </si>
  <si>
    <t>mt³</t>
  </si>
  <si>
    <t>Unds</t>
  </si>
  <si>
    <t>VERJA PERIMETRAL EN MUROS Y COLUMNAS (H=3.00 MT SNP) 476.34ml</t>
  </si>
  <si>
    <t xml:space="preserve">Pintura de base en muros, viga y columnas </t>
  </si>
  <si>
    <t xml:space="preserve">Pintura acrílica en muros, viga y columnas </t>
  </si>
  <si>
    <t xml:space="preserve">Pintura de Mantenimiento en Puerta, debe ser aplicada con compresor de aire (2 manos) </t>
  </si>
  <si>
    <t xml:space="preserve">CANCHA MIXTA </t>
  </si>
  <si>
    <t>Pintura de demarcación y lineas de juego (Tennis Court en Zona de Juego y de tránsito blanca de 4" como lineas de demarcación)</t>
  </si>
  <si>
    <t xml:space="preserve">Pintura acrílica en columnas y bordillos </t>
  </si>
  <si>
    <t>GACEBOS 7.10x7.10  (2 Unds)</t>
  </si>
  <si>
    <t>Pintura acrilica en elementos estructurales  y bloques de 6"</t>
  </si>
  <si>
    <t>PARQUEO  (30.00 X 12.00)</t>
  </si>
  <si>
    <t>unds</t>
  </si>
  <si>
    <t>Estructura Metálica Completa, incluye:</t>
  </si>
  <si>
    <t>Revestimientos de paredes</t>
  </si>
  <si>
    <t xml:space="preserve">Terminaciones Exteriores </t>
  </si>
  <si>
    <t>und</t>
  </si>
  <si>
    <t>Terminaciones de Pisos</t>
  </si>
  <si>
    <t>Ud</t>
  </si>
  <si>
    <t>Herraje, Puertas y Ventanas</t>
  </si>
  <si>
    <t>Llavines para puertas de zincalum (tipo palanca) ver especificaciones</t>
  </si>
  <si>
    <t>Acera laterales de 1.20 mt de ancho</t>
  </si>
  <si>
    <t>Varios</t>
  </si>
  <si>
    <t xml:space="preserve">INSTALACIONES ELECTRICAS </t>
  </si>
  <si>
    <t>UD</t>
  </si>
  <si>
    <t>Pinturas</t>
  </si>
  <si>
    <t>Pintura  Acrílica en muros y techos de hormigón  (2 manos)</t>
  </si>
  <si>
    <t>Pintura satinada en muros hasta 1.5 mt SNP (2 manos)</t>
  </si>
  <si>
    <t>Terminación de Superficies</t>
  </si>
  <si>
    <t xml:space="preserve">Terminación de Pisos </t>
  </si>
  <si>
    <t xml:space="preserve">Instalaciones Sanitarias </t>
  </si>
  <si>
    <t xml:space="preserve">Suministro e Instalación Válvulas fluxómetro cromada, en laton </t>
  </si>
  <si>
    <t xml:space="preserve">Puertas y Ventanas </t>
  </si>
  <si>
    <t>Acera Perimetral (ancho =1.20mt)</t>
  </si>
  <si>
    <t xml:space="preserve">Pinturas </t>
  </si>
  <si>
    <t xml:space="preserve">Pintura acrílica en muros y techos  (2 manos) </t>
  </si>
  <si>
    <t>Pintura satinada en muros y columnas (hasta 1.50mt SNPT) (2 manos)</t>
  </si>
  <si>
    <t>Terminación de Superficies y Sanitaria</t>
  </si>
  <si>
    <t xml:space="preserve">MISCELANEOS </t>
  </si>
  <si>
    <t xml:space="preserve">Piso en gramaquines; incluye acondicionamiento y nivelación </t>
  </si>
  <si>
    <t>Pasarelas de Interconexiones</t>
  </si>
  <si>
    <t xml:space="preserve">Pintura acrílica en columnas y vigas  (2 manos) </t>
  </si>
  <si>
    <t>1er. Nivel y Escaleras</t>
  </si>
  <si>
    <t xml:space="preserve">2do. Nivel </t>
  </si>
  <si>
    <t xml:space="preserve">AULA INICIAL DOBLE </t>
  </si>
  <si>
    <t xml:space="preserve">ELECTRICIDAD GENERAL </t>
  </si>
  <si>
    <t>ELECTRICIDAD DE MODULOS DE AULAS</t>
  </si>
  <si>
    <t>MODULO DE ADMINISTRACION</t>
  </si>
  <si>
    <t xml:space="preserve">MODULO BIBLIOTECA </t>
  </si>
  <si>
    <t xml:space="preserve">SALON MULTIUSO </t>
  </si>
  <si>
    <t xml:space="preserve">AULA INICIAL </t>
  </si>
  <si>
    <t xml:space="preserve">Dirección Técnica y Resp. Administrativa </t>
  </si>
  <si>
    <t xml:space="preserve">Gastos Administrativos </t>
  </si>
  <si>
    <t xml:space="preserve">Transporte </t>
  </si>
  <si>
    <t xml:space="preserve">Seguros y Fianzas (4.50%) </t>
  </si>
  <si>
    <t>Imprevistos (5.00%)</t>
  </si>
  <si>
    <t xml:space="preserve">Codia </t>
  </si>
  <si>
    <t>ITBIS (18% de la Dirección Técnica)</t>
  </si>
  <si>
    <t>Aprobado Por:</t>
  </si>
  <si>
    <t>Encargado Departamento de Infraestructura OCI</t>
  </si>
  <si>
    <t>CIUDAD PROF. JUAN BOSCH #1</t>
  </si>
  <si>
    <t xml:space="preserve">MODULO DE AULAS </t>
  </si>
  <si>
    <t xml:space="preserve">Cantidades </t>
  </si>
  <si>
    <t xml:space="preserve">Presup. </t>
  </si>
  <si>
    <t xml:space="preserve">Sub-Totales </t>
  </si>
  <si>
    <t>Presupuesto</t>
  </si>
  <si>
    <t>ING. ERIK F PENSON A</t>
  </si>
  <si>
    <t>Aula para Multiuso / Salón de Ciencias / Artes Dramatica / Danza / Otros</t>
  </si>
  <si>
    <t>GARITA</t>
  </si>
  <si>
    <t xml:space="preserve">PINTURA EN HORMIGON VISTO </t>
  </si>
  <si>
    <t>m2</t>
  </si>
  <si>
    <t>Pintura acrilica en elementos estructurales(2 manos)</t>
  </si>
  <si>
    <t>Pintura siliconizada para columnas circulares (2 manos)</t>
  </si>
  <si>
    <t>ud</t>
  </si>
  <si>
    <t>Colocacion de Pavigrama</t>
  </si>
  <si>
    <t>Colocacion del pavigrama</t>
  </si>
  <si>
    <t>TECHO VERDE AULA INICIAL</t>
  </si>
  <si>
    <t xml:space="preserve">TECHO VERDE DE BIBLIOTECA </t>
  </si>
  <si>
    <t>AREA EXTERIOR</t>
  </si>
  <si>
    <t>Porteria de cancha minifutbol</t>
  </si>
  <si>
    <t>Jardineria</t>
  </si>
  <si>
    <t>Colocacacion de Pavigrama</t>
  </si>
  <si>
    <t>Cambio de flota en tinaco</t>
  </si>
  <si>
    <t>CAMPO DE FUTBOL</t>
  </si>
  <si>
    <t>Colocacion de pavigrama</t>
  </si>
  <si>
    <t>Pintura acrilica en elementos estructurales  y bloques de 6"(2 manos)</t>
  </si>
  <si>
    <t>QUIOSCO DE ARTES PLASTICAS</t>
  </si>
  <si>
    <t>Pintura acrilica en elementos estructurales (2 manos)</t>
  </si>
  <si>
    <t>PINTURA TECHO VERDE COMEDOR</t>
  </si>
  <si>
    <t>ARTE Y TECNOLOGIA</t>
  </si>
  <si>
    <t>P.A.</t>
  </si>
  <si>
    <t>Limpieza y mantenimiento tarja</t>
  </si>
  <si>
    <t>INSTALACIONES ELECTRICAS DE QUIOSCOS Y DEPOSITO</t>
  </si>
  <si>
    <t xml:space="preserve">Sub-Total (Presupuesto Original) </t>
  </si>
  <si>
    <t xml:space="preserve">Sub-Total (G.I. Presupuesto Orig.) </t>
  </si>
  <si>
    <t xml:space="preserve">Total General Presupuesto Original </t>
  </si>
  <si>
    <t xml:space="preserve">Fondo de Pensiones y Jubilaciones </t>
  </si>
  <si>
    <t xml:space="preserve">Limpieza de Cisterna (Capacidad= 12 mil Galones) </t>
  </si>
  <si>
    <t>Pintura caseta de cisterna</t>
  </si>
  <si>
    <t>Limpieza de Registros Sanitarios 1.00x1.00x0.60mt</t>
  </si>
  <si>
    <t xml:space="preserve">Limpieza de  Acera de hormigón con máquina hidrolavadora de 2500psi </t>
  </si>
  <si>
    <t>Pintura de Bordillos para acera (2 lineas) i</t>
  </si>
  <si>
    <t>Remozamiento de Rampas para discapacitados (incluye logo )</t>
  </si>
  <si>
    <t xml:space="preserve">Limpieza de Registros Pluviales de 1.50x2.20x2.00 </t>
  </si>
  <si>
    <t>Acondicionamiento de Base para Bandera (ver especificaciones)</t>
  </si>
  <si>
    <t>Acondicionamiento Base para tarja (ver especificaciones)</t>
  </si>
  <si>
    <t>Resane de piso con renovador de conceto</t>
  </si>
  <si>
    <t xml:space="preserve">Acondicionamiento de Mini grada con 4 asientos de 8.00 ml de longitud, de aluminio con tope de madera </t>
  </si>
  <si>
    <t xml:space="preserve">Pintura de Estructura metálica en cubierta </t>
  </si>
  <si>
    <t xml:space="preserve">Resane de Piso de hormigón </t>
  </si>
  <si>
    <t xml:space="preserve">Suministro y colocacion de tubos para lampara estanca de 40W  </t>
  </si>
  <si>
    <t>Suministro y colocacion de  tomacorriente sencillo en EMT</t>
  </si>
  <si>
    <t xml:space="preserve">Resane de Piso de hormigon </t>
  </si>
  <si>
    <t>COCINA - COMEDOR  (Tipo 3-R)</t>
  </si>
  <si>
    <t>Pintura en estructura metalica</t>
  </si>
  <si>
    <t>Limpieza de Cerámicas</t>
  </si>
  <si>
    <t xml:space="preserve">Pintura esmaltada en toldos </t>
  </si>
  <si>
    <t xml:space="preserve">Pintura en Escalera tipo marinera </t>
  </si>
  <si>
    <t>Brillado y cristalizado de pisos de granito</t>
  </si>
  <si>
    <t>Limpieza de Trampa de grasa (1.00x1.00x0.60)</t>
  </si>
  <si>
    <t xml:space="preserve">Limpieza de Registros (0.80x0.80x0.60) </t>
  </si>
  <si>
    <t>Correccion en tuberias</t>
  </si>
  <si>
    <t>pa</t>
  </si>
  <si>
    <t>Limpieza de Lavamanos inc griferia</t>
  </si>
  <si>
    <t xml:space="preserve">Limpieza de Vertedero revestido en cerámica </t>
  </si>
  <si>
    <t>Limpieza de Tina para lavado de víveres</t>
  </si>
  <si>
    <t xml:space="preserve">Limpieza de Canaleta en piso (ver planos) incluye rejilla </t>
  </si>
  <si>
    <t>Reparación puertas  (incluye: pulido, aplicación de sandblasting, pintura con compresor blanca y ajuste ** Ambos Lados **</t>
  </si>
  <si>
    <t>Reparación de ventanas: ajuste, lijado, pintura con compresor blanca, esmaltada y con brillo, masillado y colocación de operadores de palanca</t>
  </si>
  <si>
    <t>Resane de acera perimetral (aplicación de Renovador de concreto )</t>
  </si>
  <si>
    <t xml:space="preserve">Acondicionamiento de Rampas para discapacitados (incluye Señalización) </t>
  </si>
  <si>
    <t>Suministro e instalacion de interruptores sencillo.</t>
  </si>
  <si>
    <t>Suministro e instalacion de  interruptores triple</t>
  </si>
  <si>
    <t>Suministro e instalacion de interruptores tres vias en area  de comedor. Incluye: Tuberia PVC SDR-26 Ø 1/2", Curva PVC 90º, Alambres Americano THHN #12, Caja rectangular 2"x4" KO Ø 1/2", Tape 3M Super Scotch 33+ y accesorio marca Bticino Modus Plus o similar, color Crema o Blanco.</t>
  </si>
  <si>
    <t>Suministro e instalacion de Tomacorrientes Doble 120V</t>
  </si>
  <si>
    <t xml:space="preserve"> Área Administrativa </t>
  </si>
  <si>
    <t>Limpieza de Cerámicas en baños</t>
  </si>
  <si>
    <t>Limpieza de Cerámicas en Cocina</t>
  </si>
  <si>
    <t>Acondicionamiento de inodoros,  incluye: manguera flexible cromada, llave angular, cubrefaltas, accesorios de tanque, tornillos de tanque, Tapa de inodoros, desmonte y montura de inodoros, junta de cera, sellado con silicón transparente antihongo, limpieza general y Mano de Obra</t>
  </si>
  <si>
    <t xml:space="preserve">Limpieza de Registros Sanitarios 0.90*0.90*0.40 </t>
  </si>
  <si>
    <t>Suministro y colocacion de tapa de hierro forjado en registro</t>
  </si>
  <si>
    <t>Limpieza de Trampa de Grasa (1.50*1.00*0.60)</t>
  </si>
  <si>
    <t>Limpieza de Camara de inspeccion (0.80 x 0.80 x 0.60)</t>
  </si>
  <si>
    <t>Limpieza de Trampa de grasa (1.00 x 1.00 x 0.60)</t>
  </si>
  <si>
    <t xml:space="preserve"> Biblioteca</t>
  </si>
  <si>
    <t xml:space="preserve"> Brillado y Cristalizado de Pisos y zócalos </t>
  </si>
  <si>
    <t>Limpieza de Vertedero revestido en cerámica (0.60x0.60)</t>
  </si>
  <si>
    <t>Reparación puertas P1 y P2 (incluye: pulido, aplicación de sandblasting, pintura con compresor blanca y ajuste ** Ambos Lados **</t>
  </si>
  <si>
    <t>Reparación puertas P3 (incluye: pulido, aplicación de sandblasting, pintura con compresor blanca y ajuste ** Ambos Lados **</t>
  </si>
  <si>
    <t>Reparación puertas P4 (incluye: pulido, aplicación de sandblasting, pintura con compresor blanca y ajuste ** Ambos Lados **</t>
  </si>
  <si>
    <t>Reparación puertas P5 (incluye: pulido, aplicación de sandblasting, pintura con compresor blanca y ajuste ** Ambos Lados **</t>
  </si>
  <si>
    <t>Reparación puertas P6 (incluye: pulido, aplicación de sandblasting, pintura con compresor blanca y ajuste ** Ambos Lados **</t>
  </si>
  <si>
    <t>Reparación puertas P1  (incluye: pulido, aplicación de sandblasting, pintura con compresor blanca y ajuste ** Ambos Lados **</t>
  </si>
  <si>
    <t>Suministro e instalacion de tubos para Lampara Estanca de 32w. 6500k, 120v,60Hz.</t>
  </si>
  <si>
    <t>Suministro e instalacion de interruptores doble</t>
  </si>
  <si>
    <t>Suministro e instalacion de interruptores 3 Way</t>
  </si>
  <si>
    <t xml:space="preserve">PRESUPUESTO </t>
  </si>
  <si>
    <t xml:space="preserve">CENTRO EDUCATIVO </t>
  </si>
  <si>
    <r>
      <t>Ubicación Proyecto :</t>
    </r>
    <r>
      <rPr>
        <b/>
        <sz val="9"/>
        <color indexed="8"/>
        <rFont val="Calibri"/>
        <family val="2"/>
      </rPr>
      <t xml:space="preserve">CIUDAD PROF. JUAN BOSCH, SANTO DOMINGO ESTE </t>
    </r>
  </si>
  <si>
    <t xml:space="preserve"> Reparación  de 22 Aulas del Nivel Básico, 2 Aulas del Nivel  Inicial, Comedor-Cocina, Biblioteca, Salón Multiuso, Administración, Verja Perimetral,pasarela de interconexión, área cívica, instalaciones sanitarias y electricas exteriores. </t>
  </si>
  <si>
    <t>Limpieza de Registros Pluviales</t>
  </si>
  <si>
    <t xml:space="preserve">Limpieza de Registros </t>
  </si>
  <si>
    <t>Actualizacion del Huerto escolar ( tierra negra, siembra de plantas, delimitacion con madera y grava en caminos de acceso intermedio)</t>
  </si>
  <si>
    <t xml:space="preserve">Instalacion Sanitaria </t>
  </si>
  <si>
    <t>Limpieza de Registros pluviales</t>
  </si>
  <si>
    <t>u</t>
  </si>
  <si>
    <t>Resane de aceras con renovador de conceto</t>
  </si>
  <si>
    <t>DEPOSITO PARA LA BASURA</t>
  </si>
  <si>
    <t>Limpieza de ceramicas de piso y pared</t>
  </si>
  <si>
    <t>Pintura en porton metalico</t>
  </si>
  <si>
    <t>Pintura acrilica garita de acceso y tarja</t>
  </si>
  <si>
    <t>MISCELANEOS</t>
  </si>
  <si>
    <t>Suministro e instalacion de interruptores TRIPLES</t>
  </si>
  <si>
    <t>Baterias</t>
  </si>
  <si>
    <t>Base de baterias</t>
  </si>
  <si>
    <t>Cables para baterias</t>
  </si>
  <si>
    <t>Colocar base y baterias</t>
  </si>
  <si>
    <t>Colocacion del pavigrama sobre dren frances (incluye remocion de capa de grava y vover a colocarla)</t>
  </si>
  <si>
    <t>Reparacion de bebederos en general (inc. cambio de filtros y lamparas ultravioleta)</t>
  </si>
  <si>
    <t>QUIOSCOS Y DEPOSITO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</si>
</sst>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dd/mm/yyyy;@"/>
    <numFmt numFmtId="173" formatCode="[$-1C0A]d&quot; de &quot;mmmm&quot; de &quot;yyyy;@"/>
    <numFmt numFmtId="174" formatCode="_-* #,##0.0000_-;\-* #,##0.0000_-;_-* &quot;-&quot;??_-;_-@_-"/>
    <numFmt numFmtId="175" formatCode="_-* #,##0.00\ _$_-;\-* #,##0.00\ _$_-;_-* &quot;-&quot;??\ _$_-;_-@_-"/>
    <numFmt numFmtId="176" formatCode="0.0000"/>
    <numFmt numFmtId="177" formatCode="_-* #,##0.00\ _P_t_s_-;\-* #,##0.00\ _P_t_s_-;_-* &quot;-&quot;??\ _P_t_s_-;_-@_-"/>
    <numFmt numFmtId="178" formatCode="_-* #,##0.00_-;\-* #,##0.00_-;_-* &quot;-&quot;??_-;_-@_-"/>
    <numFmt numFmtId="179" formatCode="0.00000"/>
    <numFmt numFmtId="180" formatCode="&quot;$&quot;#,##0;[Red]\-&quot;$&quot;#,##0"/>
    <numFmt numFmtId="181" formatCode="_-* #,##0.00\ &quot;$&quot;_-;\-* #,##0.00\ &quot;$&quot;_-;_-* &quot;-&quot;??\ &quot;$&quot;_-;_-@_-"/>
    <numFmt numFmtId="182" formatCode="_-&quot;RD$&quot;* #,##0.00_-;\-&quot;RD$&quot;* #,##0.00_-;_-&quot;RD$&quot;* &quot;-&quot;??_-;_-@_-"/>
    <numFmt numFmtId="183" formatCode="_(&quot;$&quot;* #,##0.00_);_(&quot;$&quot;* \(#,##0.00\);_(&quot;$&quot;* &quot;-&quot;??_);_(@_)"/>
    <numFmt numFmtId="184" formatCode="_([$€]* #,##0.00_);_([$€]* \(#,##0.00\);_([$€]* &quot;-&quot;??_);_(@_)"/>
    <numFmt numFmtId="185" formatCode="_-* #,##0_-;\-* #,##0_-;_-* &quot;-&quot;_-;_-@_-"/>
    <numFmt numFmtId="186" formatCode="0.00_)"/>
    <numFmt numFmtId="187" formatCode="0_)"/>
    <numFmt numFmtId="188" formatCode="0.0"/>
    <numFmt numFmtId="189" formatCode="_(* #,##0\ &quot;pta&quot;_);_(* \(#,##0\ &quot;pta&quot;\);_(* &quot;-&quot;??\ &quot;pta&quot;_);_(@_)"/>
    <numFmt numFmtId="190" formatCode="[$-1C0A]dddd\,\ dd&quot; de &quot;mmmm&quot; de &quot;yyyy"/>
    <numFmt numFmtId="191" formatCode="0.0%"/>
    <numFmt numFmtId="192" formatCode="0.000"/>
    <numFmt numFmtId="193" formatCode="_(* #,##0.00000_);_(* \(#,##0.00000\);_(* &quot;-&quot;?????_);_(@_)"/>
    <numFmt numFmtId="194" formatCode="_(* #,##0.000_);_(* \(#,##0.000\);_(* &quot;-&quot;???_);_(@_)"/>
    <numFmt numFmtId="195" formatCode="_(* #,##0.0000000000_);_(* \(#,##0.0000000000\);_(* &quot;-&quot;??????????_);_(@_)"/>
    <numFmt numFmtId="196" formatCode="_(* #,##0.000000000_);_(* \(#,##0.000000000\);_(* &quot;-&quot;?????????_);_(@_)"/>
    <numFmt numFmtId="197" formatCode="[$-1C0A]hh:mm:ss\ AM/PM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i/>
      <sz val="16"/>
      <name val="Helv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MS Sans Serif"/>
      <family val="2"/>
    </font>
    <font>
      <sz val="10"/>
      <name val="Lucida Sans"/>
      <family val="2"/>
    </font>
    <font>
      <sz val="12"/>
      <name val="Arial MT"/>
      <family val="0"/>
    </font>
    <font>
      <sz val="10"/>
      <name val="Courier"/>
      <family val="3"/>
    </font>
    <font>
      <b/>
      <sz val="11"/>
      <color indexed="63"/>
      <name val="Calibri"/>
      <family val="2"/>
    </font>
    <font>
      <sz val="10"/>
      <name val="Univers (W1)"/>
      <family val="0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9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9"/>
      <color indexed="56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sz val="9"/>
      <color indexed="56"/>
      <name val="Calibri"/>
      <family val="2"/>
    </font>
    <font>
      <sz val="9"/>
      <name val="Calibri"/>
      <family val="2"/>
    </font>
    <font>
      <i/>
      <sz val="11"/>
      <color indexed="8"/>
      <name val="Calibri"/>
      <family val="2"/>
    </font>
    <font>
      <b/>
      <i/>
      <u val="single"/>
      <sz val="12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56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rgb="FF002060"/>
      <name val="Calibri"/>
      <family val="2"/>
    </font>
    <font>
      <b/>
      <u val="single"/>
      <sz val="9"/>
      <color theme="1"/>
      <name val="Calibri"/>
      <family val="2"/>
    </font>
    <font>
      <sz val="9"/>
      <color rgb="FF002060"/>
      <name val="Calibri"/>
      <family val="2"/>
    </font>
    <font>
      <b/>
      <sz val="9"/>
      <color theme="1"/>
      <name val="Calibri"/>
      <family val="2"/>
    </font>
    <font>
      <i/>
      <sz val="11"/>
      <color theme="1"/>
      <name val="Calibri"/>
      <family val="2"/>
    </font>
    <font>
      <b/>
      <i/>
      <u val="single"/>
      <sz val="12"/>
      <color rgb="FF002060"/>
      <name val="Calibri"/>
      <family val="2"/>
    </font>
    <font>
      <b/>
      <sz val="10"/>
      <color theme="1"/>
      <name val="Calibri"/>
      <family val="2"/>
    </font>
    <font>
      <b/>
      <sz val="10"/>
      <color rgb="FF00206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rgb="FF00206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medium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</borders>
  <cellStyleXfs count="2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46" fillId="39" borderId="2" applyNumberFormat="0" applyAlignment="0" applyProtection="0"/>
    <xf numFmtId="0" fontId="47" fillId="40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" fillId="46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3" fillId="50" borderId="0" applyNumberFormat="0" applyBorder="0" applyAlignment="0" applyProtection="0"/>
    <xf numFmtId="0" fontId="45" fillId="51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3" fillId="49" borderId="0" applyNumberFormat="0" applyBorder="0" applyAlignment="0" applyProtection="0"/>
    <xf numFmtId="0" fontId="45" fillId="5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45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" fillId="46" borderId="0" applyNumberFormat="0" applyBorder="0" applyAlignment="0" applyProtection="0"/>
    <xf numFmtId="0" fontId="45" fillId="5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18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9" fillId="58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59" borderId="0" applyNumberFormat="0" applyBorder="0" applyAlignment="0" applyProtection="0"/>
    <xf numFmtId="0" fontId="52" fillId="60" borderId="2" applyNumberFormat="0" applyAlignment="0" applyProtection="0"/>
    <xf numFmtId="0" fontId="53" fillId="0" borderId="7" applyNumberFormat="0" applyFill="0" applyAlignment="0" applyProtection="0"/>
    <xf numFmtId="17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8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4" fillId="61" borderId="0" applyNumberFormat="0" applyBorder="0" applyAlignment="0" applyProtection="0"/>
    <xf numFmtId="186" fontId="14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6" fillId="0" borderId="0" applyFill="0">
      <alignment horizontal="center"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4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7" fontId="19" fillId="0" borderId="0">
      <alignment/>
      <protection/>
    </xf>
    <xf numFmtId="187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62" borderId="8" applyNumberFormat="0" applyFont="0" applyAlignment="0" applyProtection="0"/>
    <xf numFmtId="0" fontId="21" fillId="38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39" borderId="10" applyNumberFormat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50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60" fillId="0" borderId="13" applyNumberFormat="0" applyFill="0" applyAlignment="0" applyProtection="0"/>
    <xf numFmtId="189" fontId="2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62" fillId="63" borderId="14" xfId="0" applyFont="1" applyFill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4" fontId="63" fillId="0" borderId="0" xfId="0" applyNumberFormat="1" applyFont="1" applyBorder="1" applyAlignment="1">
      <alignment horizontal="right" vertical="center"/>
    </xf>
    <xf numFmtId="4" fontId="63" fillId="0" borderId="0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3" fillId="64" borderId="0" xfId="0" applyFont="1" applyFill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3" fillId="64" borderId="0" xfId="0" applyFont="1" applyFill="1" applyAlignment="1" applyProtection="1">
      <alignment vertical="center"/>
      <protection/>
    </xf>
    <xf numFmtId="0" fontId="63" fillId="64" borderId="0" xfId="0" applyFont="1" applyFill="1" applyBorder="1" applyAlignment="1" applyProtection="1">
      <alignment vertical="center" wrapText="1"/>
      <protection/>
    </xf>
    <xf numFmtId="0" fontId="63" fillId="0" borderId="0" xfId="0" applyFont="1" applyAlignment="1" applyProtection="1">
      <alignment vertical="center"/>
      <protection locked="0"/>
    </xf>
    <xf numFmtId="4" fontId="63" fillId="64" borderId="0" xfId="93" applyNumberFormat="1" applyFont="1" applyFill="1" applyBorder="1" applyAlignment="1" applyProtection="1">
      <alignment vertical="center"/>
      <protection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4" fillId="64" borderId="0" xfId="0" applyFont="1" applyFill="1" applyBorder="1" applyAlignment="1" applyProtection="1">
      <alignment horizontal="center" vertical="center" wrapText="1"/>
      <protection/>
    </xf>
    <xf numFmtId="171" fontId="63" fillId="0" borderId="0" xfId="73" applyFont="1" applyBorder="1" applyAlignment="1">
      <alignment vertical="center"/>
    </xf>
    <xf numFmtId="171" fontId="63" fillId="0" borderId="0" xfId="73" applyFont="1" applyAlignment="1">
      <alignment vertical="center"/>
    </xf>
    <xf numFmtId="171" fontId="65" fillId="8" borderId="15" xfId="73" applyFont="1" applyFill="1" applyBorder="1" applyAlignment="1" applyProtection="1">
      <alignment horizontal="center" vertical="center"/>
      <protection/>
    </xf>
    <xf numFmtId="171" fontId="65" fillId="8" borderId="16" xfId="73" applyFont="1" applyFill="1" applyBorder="1" applyAlignment="1" applyProtection="1">
      <alignment horizontal="center" vertical="center"/>
      <protection/>
    </xf>
    <xf numFmtId="171" fontId="63" fillId="0" borderId="0" xfId="73" applyFont="1" applyBorder="1" applyAlignment="1">
      <alignment horizontal="right" vertical="center"/>
    </xf>
    <xf numFmtId="171" fontId="63" fillId="0" borderId="0" xfId="73" applyFont="1" applyFill="1" applyBorder="1" applyAlignment="1">
      <alignment horizontal="right" vertical="center"/>
    </xf>
    <xf numFmtId="171" fontId="34" fillId="0" borderId="0" xfId="73" applyFont="1" applyFill="1" applyAlignment="1">
      <alignment horizontal="right" vertical="center"/>
    </xf>
    <xf numFmtId="171" fontId="34" fillId="0" borderId="0" xfId="73" applyFont="1" applyAlignment="1">
      <alignment horizontal="right" vertical="center"/>
    </xf>
    <xf numFmtId="171" fontId="63" fillId="0" borderId="0" xfId="73" applyFont="1" applyFill="1" applyAlignment="1">
      <alignment vertical="center"/>
    </xf>
    <xf numFmtId="171" fontId="63" fillId="64" borderId="0" xfId="73" applyFont="1" applyFill="1" applyAlignment="1">
      <alignment vertical="center"/>
    </xf>
    <xf numFmtId="171" fontId="63" fillId="0" borderId="0" xfId="73" applyFont="1" applyAlignment="1">
      <alignment horizontal="right" vertical="center"/>
    </xf>
    <xf numFmtId="171" fontId="63" fillId="0" borderId="0" xfId="73" applyFont="1" applyFill="1" applyAlignment="1">
      <alignment horizontal="right" vertical="center"/>
    </xf>
    <xf numFmtId="0" fontId="62" fillId="63" borderId="14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34" fillId="0" borderId="0" xfId="0" applyFont="1" applyFill="1" applyAlignment="1">
      <alignment vertical="center"/>
    </xf>
    <xf numFmtId="0" fontId="65" fillId="65" borderId="17" xfId="0" applyFont="1" applyFill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3" fillId="64" borderId="0" xfId="0" applyFont="1" applyFill="1" applyBorder="1" applyAlignment="1" applyProtection="1">
      <alignment vertical="center"/>
      <protection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171" fontId="67" fillId="8" borderId="18" xfId="73" applyFont="1" applyFill="1" applyBorder="1" applyAlignment="1" applyProtection="1">
      <alignment vertical="center"/>
      <protection/>
    </xf>
    <xf numFmtId="0" fontId="63" fillId="64" borderId="0" xfId="0" applyFont="1" applyFill="1" applyBorder="1" applyAlignment="1" applyProtection="1">
      <alignment horizontal="center" vertical="center"/>
      <protection/>
    </xf>
    <xf numFmtId="171" fontId="63" fillId="64" borderId="0" xfId="73" applyFont="1" applyFill="1" applyBorder="1" applyAlignment="1" applyProtection="1">
      <alignment horizontal="right" vertical="center"/>
      <protection/>
    </xf>
    <xf numFmtId="171" fontId="65" fillId="8" borderId="18" xfId="73" applyFont="1" applyFill="1" applyBorder="1" applyAlignment="1" applyProtection="1">
      <alignment vertical="center"/>
      <protection/>
    </xf>
    <xf numFmtId="0" fontId="63" fillId="64" borderId="0" xfId="0" applyFont="1" applyFill="1" applyBorder="1" applyAlignment="1">
      <alignment vertical="center"/>
    </xf>
    <xf numFmtId="0" fontId="63" fillId="64" borderId="0" xfId="0" applyFont="1" applyFill="1" applyBorder="1" applyAlignment="1">
      <alignment horizontal="center" vertical="center"/>
    </xf>
    <xf numFmtId="171" fontId="63" fillId="64" borderId="0" xfId="73" applyFont="1" applyFill="1" applyBorder="1" applyAlignment="1">
      <alignment horizontal="right" vertical="center"/>
    </xf>
    <xf numFmtId="171" fontId="63" fillId="0" borderId="0" xfId="0" applyNumberFormat="1" applyFont="1" applyFill="1" applyBorder="1" applyAlignment="1">
      <alignment horizontal="right" vertical="center"/>
    </xf>
    <xf numFmtId="171" fontId="63" fillId="0" borderId="0" xfId="0" applyNumberFormat="1" applyFont="1" applyBorder="1" applyAlignment="1">
      <alignment horizontal="right" vertical="center"/>
    </xf>
    <xf numFmtId="171" fontId="38" fillId="0" borderId="0" xfId="73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center"/>
    </xf>
    <xf numFmtId="0" fontId="63" fillId="64" borderId="0" xfId="0" applyFont="1" applyFill="1" applyBorder="1" applyAlignment="1">
      <alignment horizontal="center" vertical="center" wrapText="1"/>
    </xf>
    <xf numFmtId="171" fontId="63" fillId="64" borderId="0" xfId="0" applyNumberFormat="1" applyFont="1" applyFill="1" applyBorder="1" applyAlignment="1">
      <alignment horizontal="right" vertical="center"/>
    </xf>
    <xf numFmtId="170" fontId="67" fillId="0" borderId="0" xfId="93" applyFont="1" applyFill="1" applyBorder="1" applyAlignment="1" applyProtection="1">
      <alignment horizontal="center" vertical="center"/>
      <protection/>
    </xf>
    <xf numFmtId="171" fontId="67" fillId="0" borderId="0" xfId="73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171" fontId="63" fillId="64" borderId="0" xfId="73" applyNumberFormat="1" applyFont="1" applyFill="1" applyAlignment="1">
      <alignment horizontal="right" vertical="center"/>
    </xf>
    <xf numFmtId="0" fontId="65" fillId="64" borderId="17" xfId="0" applyFont="1" applyFill="1" applyBorder="1" applyAlignment="1">
      <alignment vertical="center"/>
    </xf>
    <xf numFmtId="171" fontId="63" fillId="0" borderId="0" xfId="73" applyFont="1" applyFill="1" applyAlignment="1">
      <alignment horizontal="center" vertical="center"/>
    </xf>
    <xf numFmtId="171" fontId="63" fillId="0" borderId="0" xfId="73" applyNumberFormat="1" applyFont="1" applyFill="1" applyAlignment="1">
      <alignment horizontal="right" vertical="center"/>
    </xf>
    <xf numFmtId="0" fontId="38" fillId="0" borderId="0" xfId="0" applyFont="1" applyFill="1" applyBorder="1" applyAlignment="1">
      <alignment vertical="center" wrapText="1"/>
    </xf>
    <xf numFmtId="2" fontId="38" fillId="0" borderId="0" xfId="218" applyNumberFormat="1" applyFont="1" applyFill="1" applyBorder="1" applyAlignment="1">
      <alignment horizontal="center" vertical="center"/>
      <protection/>
    </xf>
    <xf numFmtId="171" fontId="63" fillId="0" borderId="0" xfId="0" applyNumberFormat="1" applyFont="1" applyBorder="1" applyAlignment="1">
      <alignment horizontal="right" vertical="center" indent="1"/>
    </xf>
    <xf numFmtId="171" fontId="63" fillId="0" borderId="0" xfId="0" applyNumberFormat="1" applyFont="1" applyFill="1" applyAlignment="1">
      <alignment horizontal="right" vertical="center"/>
    </xf>
    <xf numFmtId="171" fontId="64" fillId="0" borderId="0" xfId="0" applyNumberFormat="1" applyFont="1" applyAlignment="1">
      <alignment vertical="center"/>
    </xf>
    <xf numFmtId="171" fontId="38" fillId="0" borderId="0" xfId="73" applyFont="1" applyAlignment="1">
      <alignment vertical="center"/>
    </xf>
    <xf numFmtId="171" fontId="63" fillId="0" borderId="0" xfId="0" applyNumberFormat="1" applyFont="1" applyAlignment="1">
      <alignment vertical="center"/>
    </xf>
    <xf numFmtId="171" fontId="65" fillId="8" borderId="19" xfId="0" applyNumberFormat="1" applyFont="1" applyFill="1" applyBorder="1" applyAlignment="1" applyProtection="1">
      <alignment horizontal="center" vertical="center"/>
      <protection/>
    </xf>
    <xf numFmtId="171" fontId="65" fillId="8" borderId="16" xfId="0" applyNumberFormat="1" applyFont="1" applyFill="1" applyBorder="1" applyAlignment="1" applyProtection="1">
      <alignment horizontal="center" vertical="center"/>
      <protection/>
    </xf>
    <xf numFmtId="171" fontId="67" fillId="0" borderId="0" xfId="93" applyNumberFormat="1" applyFont="1" applyFill="1" applyBorder="1" applyAlignment="1" applyProtection="1">
      <alignment horizontal="center" vertical="center"/>
      <protection/>
    </xf>
    <xf numFmtId="171" fontId="63" fillId="64" borderId="0" xfId="0" applyNumberFormat="1" applyFont="1" applyFill="1" applyBorder="1" applyAlignment="1" applyProtection="1">
      <alignment horizontal="right" vertical="center"/>
      <protection/>
    </xf>
    <xf numFmtId="171" fontId="63" fillId="64" borderId="0" xfId="261" applyNumberFormat="1" applyFont="1" applyFill="1" applyBorder="1" applyAlignment="1" applyProtection="1">
      <alignment horizontal="right" vertical="center"/>
      <protection/>
    </xf>
    <xf numFmtId="171" fontId="63" fillId="64" borderId="0" xfId="0" applyNumberFormat="1" applyFont="1" applyFill="1" applyAlignment="1" applyProtection="1">
      <alignment horizontal="right" vertical="center"/>
      <protection locked="0"/>
    </xf>
    <xf numFmtId="0" fontId="38" fillId="64" borderId="0" xfId="0" applyFont="1" applyFill="1" applyBorder="1" applyAlignment="1" applyProtection="1">
      <alignment vertical="center"/>
      <protection/>
    </xf>
    <xf numFmtId="0" fontId="38" fillId="64" borderId="0" xfId="0" applyFont="1" applyFill="1" applyBorder="1" applyAlignment="1" applyProtection="1">
      <alignment horizontal="center" vertical="center"/>
      <protection/>
    </xf>
    <xf numFmtId="171" fontId="38" fillId="64" borderId="0" xfId="261" applyNumberFormat="1" applyFont="1" applyFill="1" applyBorder="1" applyAlignment="1" applyProtection="1">
      <alignment horizontal="right" vertical="center"/>
      <protection/>
    </xf>
    <xf numFmtId="4" fontId="63" fillId="64" borderId="0" xfId="0" applyNumberFormat="1" applyFont="1" applyFill="1" applyAlignment="1" applyProtection="1">
      <alignment horizontal="center" vertical="center"/>
      <protection locked="0"/>
    </xf>
    <xf numFmtId="0" fontId="68" fillId="64" borderId="0" xfId="0" applyFont="1" applyFill="1" applyBorder="1" applyAlignment="1" applyProtection="1">
      <alignment horizontal="center" vertical="center"/>
      <protection locked="0"/>
    </xf>
    <xf numFmtId="171" fontId="65" fillId="8" borderId="20" xfId="73" applyFont="1" applyFill="1" applyBorder="1" applyAlignment="1" applyProtection="1">
      <alignment horizontal="center" vertical="center"/>
      <protection/>
    </xf>
    <xf numFmtId="171" fontId="65" fillId="8" borderId="21" xfId="73" applyFont="1" applyFill="1" applyBorder="1" applyAlignment="1" applyProtection="1">
      <alignment horizontal="center" vertical="center"/>
      <protection/>
    </xf>
    <xf numFmtId="0" fontId="68" fillId="64" borderId="0" xfId="0" applyFont="1" applyFill="1" applyBorder="1" applyAlignment="1" applyProtection="1">
      <alignment horizontal="left" vertical="center"/>
      <protection locked="0"/>
    </xf>
    <xf numFmtId="0" fontId="64" fillId="0" borderId="0" xfId="0" applyFont="1" applyBorder="1" applyAlignment="1" applyProtection="1">
      <alignment vertical="center" wrapText="1"/>
      <protection/>
    </xf>
    <xf numFmtId="10" fontId="63" fillId="64" borderId="0" xfId="261" applyNumberFormat="1" applyFont="1" applyFill="1" applyBorder="1" applyAlignment="1" applyProtection="1">
      <alignment vertical="center"/>
      <protection/>
    </xf>
    <xf numFmtId="10" fontId="38" fillId="64" borderId="0" xfId="261" applyNumberFormat="1" applyFont="1" applyFill="1" applyBorder="1" applyAlignment="1" applyProtection="1">
      <alignment vertical="center"/>
      <protection/>
    </xf>
    <xf numFmtId="10" fontId="64" fillId="64" borderId="0" xfId="261" applyNumberFormat="1" applyFont="1" applyFill="1" applyBorder="1" applyAlignment="1" applyProtection="1">
      <alignment vertical="center"/>
      <protection/>
    </xf>
    <xf numFmtId="0" fontId="60" fillId="64" borderId="0" xfId="0" applyFont="1" applyFill="1" applyAlignment="1" applyProtection="1">
      <alignment vertical="center"/>
      <protection/>
    </xf>
    <xf numFmtId="0" fontId="69" fillId="64" borderId="0" xfId="0" applyFont="1" applyFill="1" applyAlignment="1" applyProtection="1">
      <alignment vertical="center"/>
      <protection/>
    </xf>
    <xf numFmtId="0" fontId="70" fillId="64" borderId="0" xfId="0" applyFont="1" applyFill="1" applyBorder="1" applyAlignment="1" applyProtection="1">
      <alignment vertical="center"/>
      <protection/>
    </xf>
    <xf numFmtId="171" fontId="68" fillId="0" borderId="0" xfId="73" applyFont="1" applyBorder="1" applyAlignment="1">
      <alignment horizontal="center" vertical="center"/>
    </xf>
    <xf numFmtId="0" fontId="71" fillId="64" borderId="0" xfId="0" applyFont="1" applyFill="1" applyBorder="1" applyAlignment="1" applyProtection="1">
      <alignment horizontal="center" vertical="center"/>
      <protection/>
    </xf>
    <xf numFmtId="0" fontId="71" fillId="0" borderId="0" xfId="0" applyFont="1" applyAlignment="1">
      <alignment vertical="center"/>
    </xf>
    <xf numFmtId="0" fontId="64" fillId="64" borderId="0" xfId="0" applyFont="1" applyFill="1" applyAlignment="1" applyProtection="1">
      <alignment vertical="center"/>
      <protection/>
    </xf>
    <xf numFmtId="171" fontId="63" fillId="0" borderId="0" xfId="0" applyNumberFormat="1" applyFont="1" applyAlignment="1">
      <alignment/>
    </xf>
    <xf numFmtId="4" fontId="72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171" fontId="63" fillId="64" borderId="0" xfId="73" applyNumberFormat="1" applyFont="1" applyFill="1" applyAlignment="1">
      <alignment vertical="center"/>
    </xf>
    <xf numFmtId="0" fontId="74" fillId="0" borderId="0" xfId="0" applyFont="1" applyAlignment="1">
      <alignment horizontal="right" vertical="center"/>
    </xf>
    <xf numFmtId="2" fontId="74" fillId="0" borderId="0" xfId="0" applyNumberFormat="1" applyFont="1" applyAlignment="1">
      <alignment horizontal="right" vertical="center"/>
    </xf>
    <xf numFmtId="0" fontId="67" fillId="0" borderId="0" xfId="0" applyFont="1" applyFill="1" applyBorder="1" applyAlignment="1">
      <alignment horizontal="justify"/>
    </xf>
    <xf numFmtId="0" fontId="63" fillId="0" borderId="0" xfId="0" applyFont="1" applyFill="1" applyBorder="1" applyAlignment="1">
      <alignment horizontal="justify"/>
    </xf>
    <xf numFmtId="171" fontId="63" fillId="64" borderId="0" xfId="0" applyNumberFormat="1" applyFont="1" applyFill="1" applyBorder="1" applyAlignment="1">
      <alignment horizontal="right"/>
    </xf>
    <xf numFmtId="171" fontId="63" fillId="64" borderId="0" xfId="73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63" fillId="0" borderId="22" xfId="0" applyFont="1" applyBorder="1" applyAlignment="1">
      <alignment/>
    </xf>
    <xf numFmtId="0" fontId="63" fillId="0" borderId="23" xfId="0" applyFont="1" applyBorder="1" applyAlignment="1">
      <alignment horizontal="center" vertical="center"/>
    </xf>
    <xf numFmtId="171" fontId="63" fillId="0" borderId="23" xfId="73" applyFont="1" applyBorder="1" applyAlignment="1">
      <alignment horizontal="right" vertical="center"/>
    </xf>
    <xf numFmtId="171" fontId="63" fillId="0" borderId="23" xfId="73" applyFont="1" applyBorder="1" applyAlignment="1">
      <alignment vertical="center"/>
    </xf>
    <xf numFmtId="0" fontId="63" fillId="0" borderId="23" xfId="0" applyFont="1" applyBorder="1" applyAlignment="1">
      <alignment/>
    </xf>
    <xf numFmtId="171" fontId="63" fillId="0" borderId="0" xfId="73" applyFont="1" applyAlignment="1">
      <alignment horizontal="center" vertical="center"/>
    </xf>
    <xf numFmtId="171" fontId="68" fillId="0" borderId="17" xfId="73" applyFont="1" applyBorder="1" applyAlignment="1">
      <alignment horizontal="center" vertical="center"/>
    </xf>
    <xf numFmtId="170" fontId="67" fillId="8" borderId="24" xfId="93" applyFont="1" applyFill="1" applyBorder="1" applyAlignment="1" applyProtection="1">
      <alignment horizontal="center" vertical="center"/>
      <protection/>
    </xf>
    <xf numFmtId="170" fontId="67" fillId="8" borderId="25" xfId="93" applyFont="1" applyFill="1" applyBorder="1" applyAlignment="1" applyProtection="1">
      <alignment horizontal="center" vertical="center"/>
      <protection/>
    </xf>
    <xf numFmtId="170" fontId="65" fillId="8" borderId="24" xfId="93" applyFont="1" applyFill="1" applyBorder="1" applyAlignment="1" applyProtection="1">
      <alignment horizontal="center" vertical="center"/>
      <protection/>
    </xf>
    <xf numFmtId="170" fontId="65" fillId="8" borderId="25" xfId="93" applyFont="1" applyFill="1" applyBorder="1" applyAlignment="1" applyProtection="1">
      <alignment horizontal="center" vertical="center"/>
      <protection/>
    </xf>
    <xf numFmtId="0" fontId="63" fillId="64" borderId="0" xfId="0" applyFont="1" applyFill="1" applyAlignment="1" applyProtection="1">
      <alignment horizontal="center" vertical="center"/>
      <protection locked="0"/>
    </xf>
    <xf numFmtId="0" fontId="68" fillId="64" borderId="0" xfId="0" applyFont="1" applyFill="1" applyBorder="1" applyAlignment="1" applyProtection="1">
      <alignment horizontal="center" vertical="center"/>
      <protection locked="0"/>
    </xf>
    <xf numFmtId="0" fontId="63" fillId="64" borderId="0" xfId="0" applyFont="1" applyFill="1" applyBorder="1" applyAlignment="1" applyProtection="1">
      <alignment horizontal="center" vertical="center"/>
      <protection locked="0"/>
    </xf>
    <xf numFmtId="0" fontId="75" fillId="64" borderId="0" xfId="0" applyFont="1" applyFill="1" applyAlignment="1" applyProtection="1">
      <alignment horizontal="center" vertical="center"/>
      <protection/>
    </xf>
    <xf numFmtId="0" fontId="69" fillId="64" borderId="0" xfId="0" applyFont="1" applyFill="1" applyAlignment="1" applyProtection="1">
      <alignment horizontal="center" vertical="center"/>
      <protection/>
    </xf>
    <xf numFmtId="0" fontId="76" fillId="64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left" vertical="center" wrapText="1"/>
    </xf>
    <xf numFmtId="0" fontId="65" fillId="0" borderId="26" xfId="0" applyFont="1" applyFill="1" applyBorder="1" applyAlignment="1" applyProtection="1">
      <alignment horizontal="center" vertical="center"/>
      <protection locked="0"/>
    </xf>
    <xf numFmtId="0" fontId="65" fillId="0" borderId="27" xfId="0" applyFont="1" applyFill="1" applyBorder="1" applyAlignment="1" applyProtection="1">
      <alignment horizontal="center" vertical="center"/>
      <protection locked="0"/>
    </xf>
    <xf numFmtId="0" fontId="65" fillId="8" borderId="28" xfId="0" applyFont="1" applyFill="1" applyBorder="1" applyAlignment="1" applyProtection="1">
      <alignment horizontal="center" vertical="center"/>
      <protection/>
    </xf>
    <xf numFmtId="0" fontId="65" fillId="8" borderId="29" xfId="0" applyFont="1" applyFill="1" applyBorder="1" applyAlignment="1" applyProtection="1">
      <alignment horizontal="center" vertical="center"/>
      <protection/>
    </xf>
    <xf numFmtId="0" fontId="65" fillId="8" borderId="30" xfId="0" applyFont="1" applyFill="1" applyBorder="1" applyAlignment="1" applyProtection="1">
      <alignment horizontal="center" vertical="center"/>
      <protection/>
    </xf>
    <xf numFmtId="0" fontId="65" fillId="8" borderId="31" xfId="0" applyFont="1" applyFill="1" applyBorder="1" applyAlignment="1" applyProtection="1">
      <alignment horizontal="center" vertical="center"/>
      <protection/>
    </xf>
  </cellXfs>
  <cellStyles count="26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2" xfId="28"/>
    <cellStyle name="20% - Énfasis3" xfId="29"/>
    <cellStyle name="20% - Énfasis4" xfId="30"/>
    <cellStyle name="20% - Énfasis5" xfId="31"/>
    <cellStyle name="20% - Énfasis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Énfasis1" xfId="45"/>
    <cellStyle name="40% - Énfasis2" xfId="46"/>
    <cellStyle name="40% - Énfasis3" xfId="47"/>
    <cellStyle name="40% - Énfasis4" xfId="48"/>
    <cellStyle name="40% - Énfasis5" xfId="49"/>
    <cellStyle name="40% - Énfasis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2" xfId="58"/>
    <cellStyle name="60% - Énfasis3" xfId="59"/>
    <cellStyle name="60% - Énfasis4" xfId="60"/>
    <cellStyle name="60% - Énfasis5" xfId="61"/>
    <cellStyle name="60% - Énfasis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álculo" xfId="71"/>
    <cellStyle name="Check Cell" xfId="72"/>
    <cellStyle name="Comma" xfId="73"/>
    <cellStyle name="Comma [0]" xfId="74"/>
    <cellStyle name="Comma 10" xfId="75"/>
    <cellStyle name="Comma 10 2" xfId="76"/>
    <cellStyle name="Comma 11" xfId="77"/>
    <cellStyle name="Comma 12" xfId="78"/>
    <cellStyle name="Comma 12 2" xfId="79"/>
    <cellStyle name="Comma 2" xfId="80"/>
    <cellStyle name="Comma 2 2" xfId="81"/>
    <cellStyle name="Comma 2 3" xfId="82"/>
    <cellStyle name="Comma 3" xfId="83"/>
    <cellStyle name="Comma 3 2" xfId="84"/>
    <cellStyle name="Comma 4" xfId="85"/>
    <cellStyle name="Comma 5" xfId="86"/>
    <cellStyle name="Comma 6" xfId="87"/>
    <cellStyle name="Comma 7" xfId="88"/>
    <cellStyle name="Comma 7 2" xfId="89"/>
    <cellStyle name="Comma 8" xfId="90"/>
    <cellStyle name="Comma 8 2" xfId="91"/>
    <cellStyle name="Comma 9" xfId="92"/>
    <cellStyle name="Currency" xfId="93"/>
    <cellStyle name="Currency [0]" xfId="94"/>
    <cellStyle name="Currency [0] 2" xfId="95"/>
    <cellStyle name="Currency 2" xfId="96"/>
    <cellStyle name="Currency 3" xfId="97"/>
    <cellStyle name="Currency 4" xfId="98"/>
    <cellStyle name="Currency 6" xfId="99"/>
    <cellStyle name="Énfasis 1" xfId="100"/>
    <cellStyle name="Énfasis 2" xfId="101"/>
    <cellStyle name="Énfasis 3" xfId="102"/>
    <cellStyle name="Énfasis1" xfId="103"/>
    <cellStyle name="Énfasis1 - 20%" xfId="104"/>
    <cellStyle name="Énfasis1 - 20% 2" xfId="105"/>
    <cellStyle name="Énfasis1 - 40%" xfId="106"/>
    <cellStyle name="Énfasis1 - 40% 2" xfId="107"/>
    <cellStyle name="Énfasis1 - 60%" xfId="108"/>
    <cellStyle name="Énfasis2" xfId="109"/>
    <cellStyle name="Énfasis2 - 20%" xfId="110"/>
    <cellStyle name="Énfasis2 - 20% 2" xfId="111"/>
    <cellStyle name="Énfasis2 - 40%" xfId="112"/>
    <cellStyle name="Énfasis2 - 40% 2" xfId="113"/>
    <cellStyle name="Énfasis2 - 60%" xfId="114"/>
    <cellStyle name="Énfasis3" xfId="115"/>
    <cellStyle name="Énfasis3 - 20%" xfId="116"/>
    <cellStyle name="Énfasis3 - 20% 2" xfId="117"/>
    <cellStyle name="Énfasis3 - 40%" xfId="118"/>
    <cellStyle name="Énfasis3 - 40% 2" xfId="119"/>
    <cellStyle name="Énfasis3 - 60%" xfId="120"/>
    <cellStyle name="Énfasis4" xfId="121"/>
    <cellStyle name="Énfasis4 - 20%" xfId="122"/>
    <cellStyle name="Énfasis4 - 20% 2" xfId="123"/>
    <cellStyle name="Énfasis4 - 40%" xfId="124"/>
    <cellStyle name="Énfasis4 - 40% 2" xfId="125"/>
    <cellStyle name="Énfasis4 - 60%" xfId="126"/>
    <cellStyle name="Énfasis5" xfId="127"/>
    <cellStyle name="Énfasis5 - 20%" xfId="128"/>
    <cellStyle name="Énfasis5 - 20% 2" xfId="129"/>
    <cellStyle name="Énfasis5 - 40%" xfId="130"/>
    <cellStyle name="Énfasis5 - 40% 2" xfId="131"/>
    <cellStyle name="Énfasis5 - 60%" xfId="132"/>
    <cellStyle name="Énfasis6" xfId="133"/>
    <cellStyle name="Énfasis6 - 20%" xfId="134"/>
    <cellStyle name="Énfasis6 - 20% 2" xfId="135"/>
    <cellStyle name="Énfasis6 - 40%" xfId="136"/>
    <cellStyle name="Énfasis6 - 40% 2" xfId="137"/>
    <cellStyle name="Énfasis6 - 60%" xfId="138"/>
    <cellStyle name="Euro" xfId="139"/>
    <cellStyle name="Euro 2" xfId="140"/>
    <cellStyle name="Euro 2 2" xfId="141"/>
    <cellStyle name="Euro_Analisis Barahona" xfId="142"/>
    <cellStyle name="Explanatory Text" xfId="143"/>
    <cellStyle name="Good" xfId="144"/>
    <cellStyle name="Heading 1" xfId="145"/>
    <cellStyle name="Heading 2" xfId="146"/>
    <cellStyle name="Heading 3" xfId="147"/>
    <cellStyle name="Heading 4" xfId="148"/>
    <cellStyle name="Incorrecto" xfId="149"/>
    <cellStyle name="Input" xfId="150"/>
    <cellStyle name="Linked Cell" xfId="151"/>
    <cellStyle name="Millares 10" xfId="152"/>
    <cellStyle name="Millares 10 2" xfId="153"/>
    <cellStyle name="Millares 11 2" xfId="154"/>
    <cellStyle name="Millares 14" xfId="155"/>
    <cellStyle name="Millares 2" xfId="156"/>
    <cellStyle name="Millares 2 2" xfId="157"/>
    <cellStyle name="Millares 2 2 2" xfId="158"/>
    <cellStyle name="Millares 2 2 2 2" xfId="159"/>
    <cellStyle name="Millares 2 2 3" xfId="160"/>
    <cellStyle name="Millares 2 3" xfId="161"/>
    <cellStyle name="Millares 2 3 2" xfId="162"/>
    <cellStyle name="Millares 2 4" xfId="163"/>
    <cellStyle name="Millares 2 4 2" xfId="164"/>
    <cellStyle name="Millares 2 5" xfId="165"/>
    <cellStyle name="Millares 3" xfId="166"/>
    <cellStyle name="Millares 3 2" xfId="167"/>
    <cellStyle name="Millares 3 2 2" xfId="168"/>
    <cellStyle name="Millares 3 2 3 3" xfId="169"/>
    <cellStyle name="Millares 3 3" xfId="170"/>
    <cellStyle name="Millares 3 3 2" xfId="171"/>
    <cellStyle name="Millares 3 4" xfId="172"/>
    <cellStyle name="Millares 3 5" xfId="173"/>
    <cellStyle name="Millares 4" xfId="174"/>
    <cellStyle name="Millares 4 2" xfId="175"/>
    <cellStyle name="Millares 4 2 2" xfId="176"/>
    <cellStyle name="Millares 4 3" xfId="177"/>
    <cellStyle name="Millares 4 3 2" xfId="178"/>
    <cellStyle name="Millares 4 4" xfId="179"/>
    <cellStyle name="Millares 4 5" xfId="180"/>
    <cellStyle name="Millares 5" xfId="181"/>
    <cellStyle name="Millares 5 2" xfId="182"/>
    <cellStyle name="Millares 5 3" xfId="183"/>
    <cellStyle name="Millares 6" xfId="184"/>
    <cellStyle name="Millares 6 2" xfId="185"/>
    <cellStyle name="Millares 6 3" xfId="186"/>
    <cellStyle name="Millares 7" xfId="187"/>
    <cellStyle name="Millares 7 2" xfId="188"/>
    <cellStyle name="Millares 7 2 2" xfId="189"/>
    <cellStyle name="Millares 7 3" xfId="190"/>
    <cellStyle name="Millares 8" xfId="191"/>
    <cellStyle name="Millares 9" xfId="192"/>
    <cellStyle name="Moneda 2" xfId="193"/>
    <cellStyle name="Moneda 2 2" xfId="194"/>
    <cellStyle name="Moneda 2 2 2" xfId="195"/>
    <cellStyle name="Moneda 2 3" xfId="196"/>
    <cellStyle name="Moneda 2 4" xfId="197"/>
    <cellStyle name="Moneda 2 6" xfId="198"/>
    <cellStyle name="Moneda 3" xfId="199"/>
    <cellStyle name="Moneda 3 2" xfId="200"/>
    <cellStyle name="Moneda 4" xfId="201"/>
    <cellStyle name="Moneda 4 2" xfId="202"/>
    <cellStyle name="Neutral" xfId="203"/>
    <cellStyle name="Normal - Style1" xfId="204"/>
    <cellStyle name="Normal 10" xfId="205"/>
    <cellStyle name="Normal 11" xfId="206"/>
    <cellStyle name="Normal 12" xfId="207"/>
    <cellStyle name="Normal 13" xfId="208"/>
    <cellStyle name="Normal 14" xfId="209"/>
    <cellStyle name="Normal 15" xfId="210"/>
    <cellStyle name="Normal 15 2" xfId="211"/>
    <cellStyle name="Normal 16" xfId="212"/>
    <cellStyle name="Normal 17" xfId="213"/>
    <cellStyle name="Normal 18" xfId="214"/>
    <cellStyle name="Normal 19" xfId="215"/>
    <cellStyle name="Normal 2" xfId="216"/>
    <cellStyle name="Normal 2 10" xfId="217"/>
    <cellStyle name="Normal 2 2" xfId="218"/>
    <cellStyle name="Normal 2 2 2" xfId="219"/>
    <cellStyle name="Normal 2 3" xfId="220"/>
    <cellStyle name="Normal 2 33" xfId="221"/>
    <cellStyle name="Normal 2 33 2" xfId="222"/>
    <cellStyle name="Normal 2 4" xfId="223"/>
    <cellStyle name="Normal 2 5" xfId="224"/>
    <cellStyle name="Normal 2 5 2" xfId="225"/>
    <cellStyle name="Normal 2 6" xfId="226"/>
    <cellStyle name="Normal 2 7" xfId="227"/>
    <cellStyle name="Normal 2 8" xfId="228"/>
    <cellStyle name="Normal 2_Edificio #01, Palmeras de Cabarete - Oficial" xfId="229"/>
    <cellStyle name="Normal 20" xfId="230"/>
    <cellStyle name="Normal 21" xfId="231"/>
    <cellStyle name="Normal 22" xfId="232"/>
    <cellStyle name="Normal 23" xfId="233"/>
    <cellStyle name="Normal 24" xfId="234"/>
    <cellStyle name="Normal 25" xfId="235"/>
    <cellStyle name="Normal 26" xfId="236"/>
    <cellStyle name="Normal 27" xfId="237"/>
    <cellStyle name="Normal 3" xfId="238"/>
    <cellStyle name="Normal 3 2" xfId="239"/>
    <cellStyle name="Normal 3 2 2" xfId="240"/>
    <cellStyle name="Normal 3 2 2 2" xfId="241"/>
    <cellStyle name="Normal 3 3" xfId="242"/>
    <cellStyle name="Normal 30" xfId="243"/>
    <cellStyle name="Normal 31" xfId="244"/>
    <cellStyle name="Normal 4" xfId="245"/>
    <cellStyle name="Normal 4 2" xfId="246"/>
    <cellStyle name="Normal 4 3 2" xfId="247"/>
    <cellStyle name="Normal 5" xfId="248"/>
    <cellStyle name="Normal 5 2" xfId="249"/>
    <cellStyle name="Normal 6" xfId="250"/>
    <cellStyle name="Normal 6 2" xfId="251"/>
    <cellStyle name="Normal 6 2 2" xfId="252"/>
    <cellStyle name="Normal 7" xfId="253"/>
    <cellStyle name="Normal 7 2" xfId="254"/>
    <cellStyle name="Normal 8" xfId="255"/>
    <cellStyle name="Normal 8 2" xfId="256"/>
    <cellStyle name="Normal 9" xfId="257"/>
    <cellStyle name="Normal 9 2" xfId="258"/>
    <cellStyle name="Note" xfId="259"/>
    <cellStyle name="Output" xfId="260"/>
    <cellStyle name="Percent" xfId="261"/>
    <cellStyle name="Percent 2" xfId="262"/>
    <cellStyle name="Percent 2 2" xfId="263"/>
    <cellStyle name="Percent 3" xfId="264"/>
    <cellStyle name="Percent 5" xfId="265"/>
    <cellStyle name="Percent 8" xfId="266"/>
    <cellStyle name="Porcentaje 2" xfId="267"/>
    <cellStyle name="Porcentual 2" xfId="268"/>
    <cellStyle name="Porcentual 2 2" xfId="269"/>
    <cellStyle name="Porcentual 3" xfId="270"/>
    <cellStyle name="Porcentual 7" xfId="271"/>
    <cellStyle name="Salida" xfId="272"/>
    <cellStyle name="Texto explicativo" xfId="273"/>
    <cellStyle name="Title" xfId="274"/>
    <cellStyle name="Título" xfId="275"/>
    <cellStyle name="Título 2" xfId="276"/>
    <cellStyle name="Título 3" xfId="277"/>
    <cellStyle name="Título de hoja" xfId="278"/>
    <cellStyle name="Total" xfId="279"/>
    <cellStyle name="Währung" xfId="280"/>
    <cellStyle name="Warning Text" xfId="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114300</xdr:rowOff>
    </xdr:from>
    <xdr:to>
      <xdr:col>1</xdr:col>
      <xdr:colOff>2152650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2171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3495675</xdr:colOff>
      <xdr:row>0</xdr:row>
      <xdr:rowOff>190500</xdr:rowOff>
    </xdr:from>
    <xdr:to>
      <xdr:col>5</xdr:col>
      <xdr:colOff>666750</xdr:colOff>
      <xdr:row>5</xdr:row>
      <xdr:rowOff>0</xdr:rowOff>
    </xdr:to>
    <xdr:pic>
      <xdr:nvPicPr>
        <xdr:cNvPr id="2" name="Imagen 1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190500"/>
          <a:ext cx="2838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nior.gonzalez\Desktop\Oficina%20de%20Cooperaci&#243;n%20Internacional%20(OCI)\Cubicaciones%20Proyecto%202844\Aulas%20y%20Ba&#241;os%20M&#243;viles\Construcci&#243;n%20Aulas%20y%20Ba&#241;os%20M&#243;vil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p-especi\Obras%20Sector%20Salud%20(H-S)%202000\NORTE\Santiago\Cub.%20Policlinica%20en%20el%20Sector%20La%20Joya,%20pal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#1"/>
      <sheetName val="Portada#2"/>
      <sheetName val="Portada#3-ADI"/>
      <sheetName val="Portada#4"/>
      <sheetName val="Cub.1"/>
      <sheetName val="Cubic.2 ITBIS malo"/>
      <sheetName val="Cubic.2"/>
      <sheetName val="Cubic.3"/>
      <sheetName val="Cubic.4"/>
      <sheetName val="ADENDA"/>
      <sheetName val="#¡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showGridLines="0" tabSelected="1" view="pageBreakPreview" zoomScaleSheetLayoutView="100" zoomScalePageLayoutView="0" workbookViewId="0" topLeftCell="A6">
      <selection activeCell="E14" sqref="E14:F278"/>
    </sheetView>
  </sheetViews>
  <sheetFormatPr defaultColWidth="11.421875" defaultRowHeight="15"/>
  <cols>
    <col min="1" max="1" width="4.00390625" style="5" customWidth="1"/>
    <col min="2" max="2" width="55.8515625" style="7" customWidth="1"/>
    <col min="3" max="3" width="6.140625" style="7" customWidth="1"/>
    <col min="4" max="4" width="11.57421875" style="21" customWidth="1"/>
    <col min="5" max="5" width="11.421875" style="72" customWidth="1"/>
    <col min="6" max="6" width="13.00390625" style="21" customWidth="1"/>
    <col min="7" max="16384" width="11.421875" style="7" customWidth="1"/>
  </cols>
  <sheetData>
    <row r="1" spans="1:6" ht="18.75">
      <c r="A1" s="124"/>
      <c r="B1" s="124"/>
      <c r="C1" s="124"/>
      <c r="D1" s="124"/>
      <c r="E1" s="124"/>
      <c r="F1" s="124"/>
    </row>
    <row r="2" spans="1:6" ht="15">
      <c r="A2" s="125"/>
      <c r="B2" s="125"/>
      <c r="C2" s="125"/>
      <c r="D2" s="125"/>
      <c r="E2" s="125"/>
      <c r="F2" s="125"/>
    </row>
    <row r="3" spans="1:6" ht="15">
      <c r="A3" s="92"/>
      <c r="B3" s="92"/>
      <c r="C3" s="92"/>
      <c r="D3" s="92"/>
      <c r="E3" s="92"/>
      <c r="F3" s="92"/>
    </row>
    <row r="4" spans="1:6" ht="12.75" customHeight="1">
      <c r="A4" s="91"/>
      <c r="B4" s="91"/>
      <c r="C4" s="91"/>
      <c r="D4" s="91"/>
      <c r="E4" s="91"/>
      <c r="F4" s="91"/>
    </row>
    <row r="5" spans="1:6" ht="15.75">
      <c r="A5" s="93"/>
      <c r="B5" s="93"/>
      <c r="C5" s="93"/>
      <c r="D5" s="93"/>
      <c r="E5" s="93"/>
      <c r="F5" s="93"/>
    </row>
    <row r="6" spans="1:4" ht="12.75" customHeight="1">
      <c r="A6" s="83"/>
      <c r="B6" s="86"/>
      <c r="C6" s="122"/>
      <c r="D6" s="122"/>
    </row>
    <row r="7" spans="1:6" ht="15">
      <c r="A7" s="126" t="s">
        <v>176</v>
      </c>
      <c r="B7" s="126"/>
      <c r="C7" s="126"/>
      <c r="D7" s="126"/>
      <c r="E7" s="126"/>
      <c r="F7" s="126"/>
    </row>
    <row r="8" spans="1:6" ht="12.75">
      <c r="A8" s="95"/>
      <c r="B8" s="96" t="s">
        <v>177</v>
      </c>
      <c r="C8" s="96" t="s">
        <v>0</v>
      </c>
      <c r="D8" s="16"/>
      <c r="E8" s="70"/>
      <c r="F8" s="70"/>
    </row>
    <row r="9" spans="1:6" ht="34.5" customHeight="1">
      <c r="A9" s="97"/>
      <c r="B9" s="17" t="s">
        <v>80</v>
      </c>
      <c r="C9" s="127" t="s">
        <v>179</v>
      </c>
      <c r="D9" s="127"/>
      <c r="E9" s="127"/>
      <c r="F9" s="127"/>
    </row>
    <row r="10" spans="1:6" ht="34.5" customHeight="1" thickBot="1">
      <c r="A10" s="97"/>
      <c r="B10" s="96" t="s">
        <v>178</v>
      </c>
      <c r="C10" s="127"/>
      <c r="D10" s="127"/>
      <c r="E10" s="127"/>
      <c r="F10" s="127"/>
    </row>
    <row r="11" spans="1:6" ht="12">
      <c r="A11" s="128"/>
      <c r="B11" s="130" t="s">
        <v>1</v>
      </c>
      <c r="C11" s="132" t="s">
        <v>2</v>
      </c>
      <c r="D11" s="84" t="s">
        <v>82</v>
      </c>
      <c r="E11" s="73" t="s">
        <v>3</v>
      </c>
      <c r="F11" s="85" t="s">
        <v>84</v>
      </c>
    </row>
    <row r="12" spans="1:6" ht="12.75" thickBot="1">
      <c r="A12" s="129"/>
      <c r="B12" s="131"/>
      <c r="C12" s="133"/>
      <c r="D12" s="23" t="s">
        <v>83</v>
      </c>
      <c r="E12" s="74" t="s">
        <v>4</v>
      </c>
      <c r="F12" s="22" t="s">
        <v>85</v>
      </c>
    </row>
    <row r="13" spans="1:5" ht="12.75" thickBot="1">
      <c r="A13" s="7"/>
      <c r="B13" s="32" t="s">
        <v>5</v>
      </c>
      <c r="C13" s="41"/>
      <c r="D13" s="24"/>
      <c r="E13" s="53"/>
    </row>
    <row r="14" spans="1:5" ht="12">
      <c r="A14" s="7"/>
      <c r="B14" s="33" t="s">
        <v>117</v>
      </c>
      <c r="C14" s="42" t="s">
        <v>6</v>
      </c>
      <c r="D14" s="25">
        <v>1</v>
      </c>
      <c r="E14" s="52"/>
    </row>
    <row r="15" spans="1:5" ht="12">
      <c r="A15" s="7"/>
      <c r="B15" s="33" t="s">
        <v>118</v>
      </c>
      <c r="C15" s="42" t="s">
        <v>6</v>
      </c>
      <c r="D15" s="25">
        <v>1</v>
      </c>
      <c r="E15" s="52"/>
    </row>
    <row r="16" spans="1:5" ht="12">
      <c r="A16" s="7"/>
      <c r="B16" s="33" t="s">
        <v>119</v>
      </c>
      <c r="C16" s="42" t="s">
        <v>6</v>
      </c>
      <c r="D16" s="25">
        <v>10</v>
      </c>
      <c r="E16" s="52"/>
    </row>
    <row r="17" spans="1:5" ht="12">
      <c r="A17" s="7"/>
      <c r="B17" s="34" t="s">
        <v>7</v>
      </c>
      <c r="C17" s="41"/>
      <c r="D17" s="24"/>
      <c r="E17" s="52"/>
    </row>
    <row r="18" spans="1:5" ht="12">
      <c r="A18" s="7"/>
      <c r="B18" s="33" t="s">
        <v>8</v>
      </c>
      <c r="C18" s="42" t="s">
        <v>6</v>
      </c>
      <c r="D18" s="25">
        <v>35</v>
      </c>
      <c r="E18" s="52"/>
    </row>
    <row r="19" spans="1:5" ht="12">
      <c r="A19" s="7"/>
      <c r="B19" s="33" t="s">
        <v>9</v>
      </c>
      <c r="C19" s="42" t="s">
        <v>10</v>
      </c>
      <c r="D19" s="25">
        <v>4800</v>
      </c>
      <c r="E19" s="52"/>
    </row>
    <row r="20" spans="1:5" ht="12">
      <c r="A20" s="7"/>
      <c r="B20" s="33" t="s">
        <v>11</v>
      </c>
      <c r="C20" s="42" t="s">
        <v>6</v>
      </c>
      <c r="D20" s="25">
        <v>18</v>
      </c>
      <c r="E20" s="52"/>
    </row>
    <row r="21" spans="1:5" ht="12">
      <c r="A21" s="7"/>
      <c r="B21" s="33" t="s">
        <v>12</v>
      </c>
      <c r="C21" s="42" t="s">
        <v>6</v>
      </c>
      <c r="D21" s="25">
        <v>250</v>
      </c>
      <c r="E21" s="52"/>
    </row>
    <row r="22" spans="1:5" ht="12">
      <c r="A22" s="7"/>
      <c r="B22" s="33" t="s">
        <v>13</v>
      </c>
      <c r="C22" s="42" t="s">
        <v>6</v>
      </c>
      <c r="D22" s="25">
        <v>800</v>
      </c>
      <c r="E22" s="52"/>
    </row>
    <row r="23" spans="1:5" ht="12">
      <c r="A23" s="7"/>
      <c r="B23" s="33" t="s">
        <v>14</v>
      </c>
      <c r="C23" s="42" t="s">
        <v>15</v>
      </c>
      <c r="D23" s="25">
        <v>2</v>
      </c>
      <c r="E23" s="52"/>
    </row>
    <row r="24" spans="1:5" ht="12">
      <c r="A24" s="7"/>
      <c r="B24" s="34" t="s">
        <v>16</v>
      </c>
      <c r="C24" s="41"/>
      <c r="D24" s="24"/>
      <c r="E24" s="52"/>
    </row>
    <row r="25" spans="1:5" ht="12">
      <c r="A25" s="7"/>
      <c r="B25" s="33" t="s">
        <v>121</v>
      </c>
      <c r="C25" s="42" t="s">
        <v>90</v>
      </c>
      <c r="D25" s="25">
        <f>250*0.4</f>
        <v>100</v>
      </c>
      <c r="E25" s="52"/>
    </row>
    <row r="26" spans="1:5" ht="12">
      <c r="A26" s="7"/>
      <c r="B26" s="33" t="s">
        <v>120</v>
      </c>
      <c r="C26" s="42" t="s">
        <v>10</v>
      </c>
      <c r="D26" s="25">
        <v>792.99</v>
      </c>
      <c r="E26" s="52"/>
    </row>
    <row r="27" spans="1:5" ht="12">
      <c r="A27" s="7"/>
      <c r="B27" s="33" t="s">
        <v>122</v>
      </c>
      <c r="C27" s="42" t="s">
        <v>6</v>
      </c>
      <c r="D27" s="25">
        <v>12</v>
      </c>
      <c r="E27" s="52"/>
    </row>
    <row r="28" spans="1:5" ht="12.75" thickBot="1">
      <c r="A28" s="7"/>
      <c r="B28" s="33" t="s">
        <v>123</v>
      </c>
      <c r="C28" s="42" t="s">
        <v>6</v>
      </c>
      <c r="D28" s="25">
        <v>5</v>
      </c>
      <c r="E28" s="52"/>
    </row>
    <row r="29" spans="1:5" ht="12.75" thickBot="1">
      <c r="A29" s="7"/>
      <c r="B29" s="32" t="s">
        <v>19</v>
      </c>
      <c r="C29" s="41"/>
      <c r="D29" s="24"/>
      <c r="E29" s="52"/>
    </row>
    <row r="30" spans="1:5" ht="12">
      <c r="A30" s="7"/>
      <c r="B30" s="33" t="s">
        <v>126</v>
      </c>
      <c r="C30" s="42" t="s">
        <v>20</v>
      </c>
      <c r="D30" s="25">
        <v>475</v>
      </c>
      <c r="E30" s="52"/>
    </row>
    <row r="31" spans="1:5" ht="12">
      <c r="A31" s="7"/>
      <c r="B31" s="33" t="s">
        <v>124</v>
      </c>
      <c r="C31" s="42" t="s">
        <v>6</v>
      </c>
      <c r="D31" s="25">
        <v>1</v>
      </c>
      <c r="E31" s="52"/>
    </row>
    <row r="32" spans="1:5" ht="12.75" thickBot="1">
      <c r="A32" s="7"/>
      <c r="B32" s="33" t="s">
        <v>125</v>
      </c>
      <c r="C32" s="42" t="s">
        <v>6</v>
      </c>
      <c r="D32" s="25">
        <v>1</v>
      </c>
      <c r="E32" s="52"/>
    </row>
    <row r="33" spans="1:5" ht="12.75" thickBot="1">
      <c r="A33" s="7"/>
      <c r="B33" s="32" t="s">
        <v>22</v>
      </c>
      <c r="C33" s="41"/>
      <c r="D33" s="24"/>
      <c r="E33" s="52"/>
    </row>
    <row r="34" spans="1:5" ht="12">
      <c r="A34" s="7"/>
      <c r="B34" s="33" t="s">
        <v>23</v>
      </c>
      <c r="C34" s="42" t="s">
        <v>10</v>
      </c>
      <c r="D34" s="25">
        <v>2953.31</v>
      </c>
      <c r="E34" s="52"/>
    </row>
    <row r="35" spans="1:5" ht="12">
      <c r="A35" s="7"/>
      <c r="B35" s="33" t="s">
        <v>24</v>
      </c>
      <c r="C35" s="42" t="s">
        <v>10</v>
      </c>
      <c r="D35" s="25">
        <v>2953.31</v>
      </c>
      <c r="E35" s="52"/>
    </row>
    <row r="36" spans="1:5" ht="12.75" thickBot="1">
      <c r="A36" s="7"/>
      <c r="B36" s="33" t="s">
        <v>25</v>
      </c>
      <c r="C36" s="42" t="s">
        <v>10</v>
      </c>
      <c r="D36" s="25">
        <v>56</v>
      </c>
      <c r="E36" s="52"/>
    </row>
    <row r="37" spans="1:5" ht="12.75" thickBot="1">
      <c r="A37" s="7"/>
      <c r="B37" s="32" t="s">
        <v>26</v>
      </c>
      <c r="C37" s="41"/>
      <c r="D37" s="24"/>
      <c r="E37" s="52"/>
    </row>
    <row r="38" spans="1:5" ht="12">
      <c r="A38" s="7"/>
      <c r="B38" s="33" t="s">
        <v>126</v>
      </c>
      <c r="C38" s="42" t="s">
        <v>20</v>
      </c>
      <c r="D38" s="25">
        <v>608</v>
      </c>
      <c r="E38" s="52"/>
    </row>
    <row r="39" spans="1:5" ht="12">
      <c r="A39" s="7"/>
      <c r="B39" s="33" t="s">
        <v>28</v>
      </c>
      <c r="C39" s="42" t="s">
        <v>10</v>
      </c>
      <c r="D39" s="25">
        <v>41.2</v>
      </c>
      <c r="E39" s="52"/>
    </row>
    <row r="40" spans="1:5" ht="24">
      <c r="A40" s="7"/>
      <c r="B40" s="8" t="s">
        <v>27</v>
      </c>
      <c r="C40" s="9" t="s">
        <v>90</v>
      </c>
      <c r="D40" s="66">
        <v>488.346</v>
      </c>
      <c r="E40" s="52"/>
    </row>
    <row r="41" spans="1:5" ht="12">
      <c r="A41" s="7"/>
      <c r="B41" s="33" t="s">
        <v>186</v>
      </c>
      <c r="C41" s="42" t="s">
        <v>20</v>
      </c>
      <c r="D41" s="52">
        <v>24.88</v>
      </c>
      <c r="E41" s="52"/>
    </row>
    <row r="42" spans="1:6" ht="12">
      <c r="A42" s="7"/>
      <c r="B42" s="61" t="s">
        <v>127</v>
      </c>
      <c r="C42" s="60" t="s">
        <v>6</v>
      </c>
      <c r="D42" s="54">
        <v>2</v>
      </c>
      <c r="E42" s="52"/>
      <c r="F42" s="71"/>
    </row>
    <row r="43" spans="1:5" ht="12.75" thickBot="1">
      <c r="A43" s="7"/>
      <c r="B43" s="35" t="s">
        <v>184</v>
      </c>
      <c r="C43" s="43" t="s">
        <v>32</v>
      </c>
      <c r="D43" s="26">
        <v>1</v>
      </c>
      <c r="E43" s="52"/>
    </row>
    <row r="44" spans="1:5" ht="12.75" thickBot="1">
      <c r="A44" s="7"/>
      <c r="B44" s="32" t="s">
        <v>29</v>
      </c>
      <c r="C44" s="41"/>
      <c r="D44" s="24"/>
      <c r="E44" s="52"/>
    </row>
    <row r="45" spans="1:5" ht="12">
      <c r="A45" s="7"/>
      <c r="B45" s="33" t="s">
        <v>128</v>
      </c>
      <c r="C45" s="42" t="s">
        <v>10</v>
      </c>
      <c r="D45" s="25">
        <v>162</v>
      </c>
      <c r="E45" s="52"/>
    </row>
    <row r="46" spans="1:5" ht="12">
      <c r="A46" s="7"/>
      <c r="B46" s="33" t="s">
        <v>129</v>
      </c>
      <c r="C46" s="42" t="s">
        <v>20</v>
      </c>
      <c r="D46" s="25">
        <v>10.08</v>
      </c>
      <c r="E46" s="52"/>
    </row>
    <row r="47" spans="1:5" ht="12">
      <c r="A47" s="7"/>
      <c r="B47" s="33" t="s">
        <v>30</v>
      </c>
      <c r="C47" s="42" t="s">
        <v>10</v>
      </c>
      <c r="D47" s="25">
        <v>98.14</v>
      </c>
      <c r="E47" s="52"/>
    </row>
    <row r="48" spans="1:5" ht="12">
      <c r="A48" s="7"/>
      <c r="B48" s="33" t="s">
        <v>130</v>
      </c>
      <c r="C48" s="42" t="s">
        <v>6</v>
      </c>
      <c r="D48" s="25">
        <v>8</v>
      </c>
      <c r="E48" s="52"/>
    </row>
    <row r="49" spans="1:5" ht="12.75" thickBot="1">
      <c r="A49" s="7"/>
      <c r="B49" s="33" t="s">
        <v>131</v>
      </c>
      <c r="C49" s="42" t="s">
        <v>6</v>
      </c>
      <c r="D49" s="25">
        <v>2</v>
      </c>
      <c r="E49" s="52"/>
    </row>
    <row r="50" spans="1:5" ht="12.75" thickBot="1">
      <c r="A50" s="7"/>
      <c r="B50" s="32" t="s">
        <v>31</v>
      </c>
      <c r="C50" s="41"/>
      <c r="D50" s="24"/>
      <c r="E50" s="52"/>
    </row>
    <row r="51" spans="1:5" ht="12.75" thickBot="1">
      <c r="A51" s="7"/>
      <c r="B51" s="33" t="s">
        <v>132</v>
      </c>
      <c r="C51" s="42" t="s">
        <v>20</v>
      </c>
      <c r="D51" s="25">
        <v>432</v>
      </c>
      <c r="E51" s="52"/>
    </row>
    <row r="52" spans="1:5" ht="12.75" thickBot="1">
      <c r="A52" s="7"/>
      <c r="B52" s="32" t="s">
        <v>133</v>
      </c>
      <c r="C52" s="41"/>
      <c r="D52" s="24"/>
      <c r="E52" s="52"/>
    </row>
    <row r="53" spans="1:5" ht="12">
      <c r="A53" s="7"/>
      <c r="B53" s="37" t="s">
        <v>33</v>
      </c>
      <c r="C53" s="44"/>
      <c r="D53" s="27"/>
      <c r="E53" s="52"/>
    </row>
    <row r="54" spans="1:5" ht="12">
      <c r="A54" s="7"/>
      <c r="B54" s="35" t="s">
        <v>134</v>
      </c>
      <c r="C54" s="43" t="s">
        <v>10</v>
      </c>
      <c r="D54" s="26">
        <v>636.65</v>
      </c>
      <c r="E54" s="52"/>
    </row>
    <row r="55" spans="1:5" ht="12">
      <c r="A55" s="7"/>
      <c r="B55" s="36" t="s">
        <v>34</v>
      </c>
      <c r="C55" s="44"/>
      <c r="D55" s="27"/>
      <c r="E55" s="52"/>
    </row>
    <row r="56" spans="1:5" ht="12">
      <c r="A56" s="7"/>
      <c r="B56" s="35" t="s">
        <v>135</v>
      </c>
      <c r="C56" s="43" t="s">
        <v>10</v>
      </c>
      <c r="D56" s="26">
        <v>220.49</v>
      </c>
      <c r="E56" s="52"/>
    </row>
    <row r="57" spans="1:5" ht="12">
      <c r="A57" s="7"/>
      <c r="B57" s="36" t="s">
        <v>35</v>
      </c>
      <c r="C57" s="44"/>
      <c r="D57" s="27"/>
      <c r="E57" s="52"/>
    </row>
    <row r="58" spans="1:5" ht="12">
      <c r="A58" s="7"/>
      <c r="B58" s="35" t="s">
        <v>136</v>
      </c>
      <c r="C58" s="43" t="s">
        <v>10</v>
      </c>
      <c r="D58" s="26">
        <v>32</v>
      </c>
      <c r="E58" s="52"/>
    </row>
    <row r="59" spans="1:5" ht="12">
      <c r="A59" s="7"/>
      <c r="B59" s="35" t="s">
        <v>137</v>
      </c>
      <c r="C59" s="43" t="s">
        <v>36</v>
      </c>
      <c r="D59" s="26">
        <v>1</v>
      </c>
      <c r="E59" s="52"/>
    </row>
    <row r="60" spans="1:5" ht="12">
      <c r="A60" s="7"/>
      <c r="B60" s="36" t="s">
        <v>37</v>
      </c>
      <c r="C60" s="44"/>
      <c r="D60" s="27"/>
      <c r="E60" s="52"/>
    </row>
    <row r="61" spans="1:5" ht="12.75">
      <c r="A61" s="7"/>
      <c r="B61" s="87" t="s">
        <v>138</v>
      </c>
      <c r="C61" s="43" t="s">
        <v>10</v>
      </c>
      <c r="D61" s="26">
        <v>732.07</v>
      </c>
      <c r="E61" s="52"/>
    </row>
    <row r="62" spans="1:5" ht="12">
      <c r="A62" s="7"/>
      <c r="B62" s="36" t="s">
        <v>183</v>
      </c>
      <c r="C62" s="44"/>
      <c r="D62" s="27"/>
      <c r="E62" s="52"/>
    </row>
    <row r="63" spans="1:5" ht="12">
      <c r="A63" s="7"/>
      <c r="B63" s="35" t="s">
        <v>139</v>
      </c>
      <c r="C63" s="43" t="s">
        <v>36</v>
      </c>
      <c r="D63" s="26">
        <v>2</v>
      </c>
      <c r="E63" s="52"/>
    </row>
    <row r="64" spans="1:5" ht="12">
      <c r="A64" s="7"/>
      <c r="B64" s="35" t="s">
        <v>140</v>
      </c>
      <c r="C64" s="43" t="s">
        <v>32</v>
      </c>
      <c r="D64" s="26">
        <v>8</v>
      </c>
      <c r="E64" s="52"/>
    </row>
    <row r="65" spans="1:5" ht="12">
      <c r="A65" s="7"/>
      <c r="B65" s="35" t="s">
        <v>184</v>
      </c>
      <c r="C65" s="43" t="s">
        <v>32</v>
      </c>
      <c r="D65" s="26">
        <v>5</v>
      </c>
      <c r="E65" s="52"/>
    </row>
    <row r="66" spans="1:5" ht="12">
      <c r="A66" s="7"/>
      <c r="B66" s="35" t="s">
        <v>141</v>
      </c>
      <c r="C66" s="43" t="s">
        <v>142</v>
      </c>
      <c r="D66" s="26">
        <v>1</v>
      </c>
      <c r="E66" s="52"/>
    </row>
    <row r="67" spans="1:5" ht="12">
      <c r="A67" s="7"/>
      <c r="B67" s="35" t="s">
        <v>143</v>
      </c>
      <c r="C67" s="43" t="s">
        <v>32</v>
      </c>
      <c r="D67" s="26">
        <v>6</v>
      </c>
      <c r="E67" s="52"/>
    </row>
    <row r="68" spans="1:5" ht="12">
      <c r="A68" s="7"/>
      <c r="B68" s="35" t="s">
        <v>144</v>
      </c>
      <c r="C68" s="43" t="s">
        <v>36</v>
      </c>
      <c r="D68" s="26">
        <v>1</v>
      </c>
      <c r="E68" s="52"/>
    </row>
    <row r="69" spans="1:5" ht="12">
      <c r="A69" s="7"/>
      <c r="B69" s="35" t="s">
        <v>145</v>
      </c>
      <c r="C69" s="43" t="s">
        <v>36</v>
      </c>
      <c r="D69" s="26">
        <v>1</v>
      </c>
      <c r="E69" s="52"/>
    </row>
    <row r="70" spans="1:5" ht="12">
      <c r="A70" s="7"/>
      <c r="B70" s="35" t="s">
        <v>146</v>
      </c>
      <c r="C70" s="43" t="s">
        <v>17</v>
      </c>
      <c r="D70" s="26">
        <v>18</v>
      </c>
      <c r="E70" s="52"/>
    </row>
    <row r="71" spans="1:5" ht="12">
      <c r="A71" s="7"/>
      <c r="B71" s="35" t="s">
        <v>160</v>
      </c>
      <c r="C71" s="43" t="s">
        <v>36</v>
      </c>
      <c r="D71" s="26">
        <v>1</v>
      </c>
      <c r="E71" s="52"/>
    </row>
    <row r="72" spans="1:6" ht="12">
      <c r="A72" s="7"/>
      <c r="B72" s="66" t="s">
        <v>102</v>
      </c>
      <c r="C72" s="9" t="s">
        <v>93</v>
      </c>
      <c r="D72" s="4">
        <v>1</v>
      </c>
      <c r="E72" s="52"/>
      <c r="F72" s="52"/>
    </row>
    <row r="73" spans="1:5" ht="12">
      <c r="A73" s="7"/>
      <c r="B73" s="38" t="s">
        <v>39</v>
      </c>
      <c r="C73" s="10"/>
      <c r="D73" s="28"/>
      <c r="E73" s="52"/>
    </row>
    <row r="74" spans="1:5" ht="25.5">
      <c r="A74" s="7"/>
      <c r="B74" s="18" t="s">
        <v>147</v>
      </c>
      <c r="C74" s="43" t="s">
        <v>90</v>
      </c>
      <c r="D74" s="26">
        <f>6*2.1*2.53+2*2.1*2.25+2.1*0.9*5+1.5*2.1</f>
        <v>53.928000000000004</v>
      </c>
      <c r="E74" s="52"/>
    </row>
    <row r="75" spans="1:5" ht="38.25">
      <c r="A75" s="7"/>
      <c r="B75" s="18" t="s">
        <v>148</v>
      </c>
      <c r="C75" s="43" t="s">
        <v>90</v>
      </c>
      <c r="D75" s="26">
        <v>78.94795539033457</v>
      </c>
      <c r="E75" s="52"/>
    </row>
    <row r="76" spans="1:5" ht="12">
      <c r="A76" s="7"/>
      <c r="B76" s="35" t="s">
        <v>40</v>
      </c>
      <c r="C76" s="43" t="s">
        <v>6</v>
      </c>
      <c r="D76" s="26">
        <v>14</v>
      </c>
      <c r="E76" s="52"/>
    </row>
    <row r="77" spans="1:5" ht="12">
      <c r="A77" s="7"/>
      <c r="B77" s="38" t="s">
        <v>41</v>
      </c>
      <c r="C77" s="43"/>
      <c r="D77" s="26"/>
      <c r="E77" s="52"/>
    </row>
    <row r="78" spans="1:5" ht="12.75">
      <c r="A78" s="7"/>
      <c r="B78" s="18" t="s">
        <v>149</v>
      </c>
      <c r="C78" s="43" t="s">
        <v>10</v>
      </c>
      <c r="D78" s="52">
        <v>109.03</v>
      </c>
      <c r="E78" s="52"/>
    </row>
    <row r="79" spans="1:5" ht="12">
      <c r="A79" s="7"/>
      <c r="B79" s="38" t="s">
        <v>42</v>
      </c>
      <c r="C79" s="43"/>
      <c r="D79" s="26"/>
      <c r="E79" s="52"/>
    </row>
    <row r="80" spans="1:5" ht="12">
      <c r="A80" s="7"/>
      <c r="B80" s="35" t="s">
        <v>150</v>
      </c>
      <c r="C80" s="43" t="s">
        <v>6</v>
      </c>
      <c r="D80" s="26">
        <v>3</v>
      </c>
      <c r="E80" s="52"/>
    </row>
    <row r="81" spans="1:5" ht="12">
      <c r="A81" s="7"/>
      <c r="B81" s="66" t="s">
        <v>101</v>
      </c>
      <c r="C81" s="9" t="s">
        <v>90</v>
      </c>
      <c r="D81" s="4">
        <v>3.4</v>
      </c>
      <c r="E81" s="52"/>
    </row>
    <row r="82" spans="1:5" ht="12.75">
      <c r="A82" s="7"/>
      <c r="B82" s="100" t="s">
        <v>193</v>
      </c>
      <c r="C82" s="101" t="s">
        <v>185</v>
      </c>
      <c r="D82" s="104">
        <v>8</v>
      </c>
      <c r="E82" s="52"/>
    </row>
    <row r="83" spans="1:5" ht="12.75">
      <c r="A83" s="7"/>
      <c r="B83" s="100" t="s">
        <v>194</v>
      </c>
      <c r="C83" s="101" t="s">
        <v>185</v>
      </c>
      <c r="D83" s="103">
        <v>1</v>
      </c>
      <c r="E83" s="52"/>
    </row>
    <row r="84" spans="1:5" ht="12.75">
      <c r="A84" s="7"/>
      <c r="B84" s="100" t="s">
        <v>195</v>
      </c>
      <c r="C84" s="101" t="s">
        <v>142</v>
      </c>
      <c r="D84" s="103">
        <v>1</v>
      </c>
      <c r="E84" s="52"/>
    </row>
    <row r="85" spans="1:5" ht="12.75">
      <c r="A85" s="7"/>
      <c r="B85" s="100" t="s">
        <v>196</v>
      </c>
      <c r="C85" s="101" t="s">
        <v>185</v>
      </c>
      <c r="D85" s="103">
        <v>1</v>
      </c>
      <c r="E85" s="52"/>
    </row>
    <row r="86" spans="1:5" ht="12">
      <c r="A86" s="7"/>
      <c r="B86" s="38" t="s">
        <v>43</v>
      </c>
      <c r="C86" s="43"/>
      <c r="D86" s="26"/>
      <c r="E86" s="52"/>
    </row>
    <row r="87" spans="1:5" ht="12">
      <c r="A87" s="7"/>
      <c r="B87" s="35" t="s">
        <v>151</v>
      </c>
      <c r="C87" s="43" t="s">
        <v>44</v>
      </c>
      <c r="D87" s="26">
        <v>13</v>
      </c>
      <c r="E87" s="52"/>
    </row>
    <row r="88" spans="1:5" ht="12">
      <c r="A88" s="7"/>
      <c r="B88" s="35" t="s">
        <v>152</v>
      </c>
      <c r="C88" s="43" t="s">
        <v>44</v>
      </c>
      <c r="D88" s="26">
        <v>1</v>
      </c>
      <c r="E88" s="52"/>
    </row>
    <row r="89" spans="1:5" ht="12">
      <c r="A89" s="7"/>
      <c r="B89" s="35" t="s">
        <v>153</v>
      </c>
      <c r="C89" s="43" t="s">
        <v>44</v>
      </c>
      <c r="D89" s="26">
        <v>4</v>
      </c>
      <c r="E89" s="52"/>
    </row>
    <row r="90" spans="1:5" ht="12">
      <c r="A90" s="7"/>
      <c r="B90" s="35" t="s">
        <v>154</v>
      </c>
      <c r="C90" s="43" t="s">
        <v>44</v>
      </c>
      <c r="D90" s="26">
        <f>14+9</f>
        <v>23</v>
      </c>
      <c r="E90" s="52"/>
    </row>
    <row r="91" spans="1:5" ht="12">
      <c r="A91" s="7"/>
      <c r="B91" s="38" t="s">
        <v>45</v>
      </c>
      <c r="C91" s="43"/>
      <c r="D91" s="26"/>
      <c r="E91" s="52"/>
    </row>
    <row r="92" spans="1:5" ht="12">
      <c r="A92" s="7"/>
      <c r="B92" s="35" t="s">
        <v>46</v>
      </c>
      <c r="C92" s="43" t="s">
        <v>10</v>
      </c>
      <c r="D92" s="26">
        <v>573.56</v>
      </c>
      <c r="E92" s="52"/>
    </row>
    <row r="93" spans="1:5" ht="12">
      <c r="A93" s="7"/>
      <c r="B93" s="66" t="s">
        <v>91</v>
      </c>
      <c r="C93" s="9" t="s">
        <v>90</v>
      </c>
      <c r="D93" s="4">
        <f>(127.01+12.64)*1.1</f>
        <v>153.615</v>
      </c>
      <c r="E93" s="52"/>
    </row>
    <row r="94" spans="1:5" ht="12.75" thickBot="1">
      <c r="A94" s="7"/>
      <c r="B94" s="35" t="s">
        <v>47</v>
      </c>
      <c r="C94" s="43" t="s">
        <v>10</v>
      </c>
      <c r="D94" s="26">
        <v>505.47</v>
      </c>
      <c r="E94" s="52"/>
    </row>
    <row r="95" spans="1:5" ht="12.75" thickBot="1">
      <c r="A95" s="7"/>
      <c r="B95" s="32" t="s">
        <v>155</v>
      </c>
      <c r="C95" s="5"/>
      <c r="E95" s="52"/>
    </row>
    <row r="96" spans="1:5" ht="12">
      <c r="A96" s="7"/>
      <c r="B96" s="38" t="s">
        <v>48</v>
      </c>
      <c r="C96" s="10"/>
      <c r="D96" s="28"/>
      <c r="E96" s="52"/>
    </row>
    <row r="97" spans="1:5" ht="12">
      <c r="A97" s="7"/>
      <c r="B97" s="11" t="s">
        <v>156</v>
      </c>
      <c r="C97" s="10" t="s">
        <v>10</v>
      </c>
      <c r="D97" s="28">
        <f>58+55</f>
        <v>113</v>
      </c>
      <c r="E97" s="52"/>
    </row>
    <row r="98" spans="1:5" ht="12">
      <c r="A98" s="7"/>
      <c r="B98" s="11" t="s">
        <v>157</v>
      </c>
      <c r="C98" s="10" t="s">
        <v>10</v>
      </c>
      <c r="D98" s="28">
        <v>4.96</v>
      </c>
      <c r="E98" s="52"/>
    </row>
    <row r="99" spans="1:5" ht="12">
      <c r="A99" s="7"/>
      <c r="B99" s="38" t="s">
        <v>49</v>
      </c>
      <c r="C99" s="10"/>
      <c r="D99" s="28"/>
      <c r="E99" s="52"/>
    </row>
    <row r="100" spans="1:5" ht="12.75">
      <c r="A100" s="7"/>
      <c r="B100" s="87" t="s">
        <v>138</v>
      </c>
      <c r="C100" s="10" t="s">
        <v>10</v>
      </c>
      <c r="D100" s="28">
        <v>246.86</v>
      </c>
      <c r="E100" s="52"/>
    </row>
    <row r="101" spans="1:6" ht="12.75">
      <c r="A101" s="7"/>
      <c r="B101" s="18" t="s">
        <v>149</v>
      </c>
      <c r="C101" s="64" t="s">
        <v>90</v>
      </c>
      <c r="D101" s="52">
        <v>18.275</v>
      </c>
      <c r="E101" s="52"/>
      <c r="F101" s="52"/>
    </row>
    <row r="102" spans="1:5" ht="12">
      <c r="A102" s="7"/>
      <c r="B102" s="38" t="s">
        <v>50</v>
      </c>
      <c r="C102" s="10"/>
      <c r="D102" s="28"/>
      <c r="E102" s="52"/>
    </row>
    <row r="103" spans="1:5" ht="12">
      <c r="A103" s="7"/>
      <c r="B103" s="35" t="s">
        <v>143</v>
      </c>
      <c r="C103" s="10" t="s">
        <v>21</v>
      </c>
      <c r="D103" s="28">
        <v>5</v>
      </c>
      <c r="E103" s="52"/>
    </row>
    <row r="104" spans="1:5" ht="63.75">
      <c r="A104" s="7"/>
      <c r="B104" s="87" t="s">
        <v>158</v>
      </c>
      <c r="C104" s="10" t="s">
        <v>21</v>
      </c>
      <c r="D104" s="28">
        <v>5</v>
      </c>
      <c r="E104" s="52"/>
    </row>
    <row r="105" spans="1:5" ht="12">
      <c r="A105" s="7"/>
      <c r="B105" s="11" t="s">
        <v>51</v>
      </c>
      <c r="C105" s="10" t="s">
        <v>21</v>
      </c>
      <c r="D105" s="28">
        <v>5</v>
      </c>
      <c r="E105" s="52"/>
    </row>
    <row r="106" spans="1:5" ht="12">
      <c r="A106" s="7"/>
      <c r="B106" s="11" t="s">
        <v>159</v>
      </c>
      <c r="C106" s="10" t="s">
        <v>6</v>
      </c>
      <c r="D106" s="28">
        <v>3</v>
      </c>
      <c r="E106" s="52"/>
    </row>
    <row r="107" spans="1:5" ht="12">
      <c r="A107" s="7"/>
      <c r="B107" s="11" t="s">
        <v>161</v>
      </c>
      <c r="C107" s="10" t="s">
        <v>6</v>
      </c>
      <c r="D107" s="28">
        <v>1</v>
      </c>
      <c r="E107" s="52"/>
    </row>
    <row r="108" spans="1:5" ht="12">
      <c r="A108" s="7"/>
      <c r="B108" s="11" t="s">
        <v>162</v>
      </c>
      <c r="C108" s="10" t="s">
        <v>6</v>
      </c>
      <c r="D108" s="28">
        <v>5</v>
      </c>
      <c r="E108" s="52"/>
    </row>
    <row r="109" spans="1:5" ht="12">
      <c r="A109" s="7"/>
      <c r="B109" s="11" t="s">
        <v>163</v>
      </c>
      <c r="C109" s="10" t="s">
        <v>6</v>
      </c>
      <c r="D109" s="28">
        <v>1</v>
      </c>
      <c r="E109" s="52"/>
    </row>
    <row r="110" spans="1:5" ht="12">
      <c r="A110" s="7"/>
      <c r="B110" s="38" t="s">
        <v>52</v>
      </c>
      <c r="C110" s="10"/>
      <c r="D110" s="28"/>
      <c r="E110" s="52"/>
    </row>
    <row r="111" spans="1:5" ht="25.5">
      <c r="A111" s="7"/>
      <c r="B111" s="18" t="s">
        <v>147</v>
      </c>
      <c r="C111" s="10" t="s">
        <v>6</v>
      </c>
      <c r="D111" s="28">
        <v>24</v>
      </c>
      <c r="E111" s="52"/>
    </row>
    <row r="112" spans="1:5" ht="38.25">
      <c r="A112" s="7"/>
      <c r="B112" s="18" t="s">
        <v>148</v>
      </c>
      <c r="C112" s="10" t="s">
        <v>90</v>
      </c>
      <c r="D112" s="28">
        <f>412.54/10.76</f>
        <v>38.34014869888476</v>
      </c>
      <c r="E112" s="52"/>
    </row>
    <row r="113" spans="1:5" ht="12">
      <c r="A113" s="7"/>
      <c r="B113" s="38" t="s">
        <v>54</v>
      </c>
      <c r="C113" s="10"/>
      <c r="D113" s="28"/>
      <c r="E113" s="52"/>
    </row>
    <row r="114" spans="1:5" ht="12">
      <c r="A114" s="7"/>
      <c r="B114" s="11" t="s">
        <v>55</v>
      </c>
      <c r="C114" s="10" t="s">
        <v>10</v>
      </c>
      <c r="D114" s="28">
        <v>441.5</v>
      </c>
      <c r="E114" s="52"/>
    </row>
    <row r="115" spans="1:5" ht="12.75" thickBot="1">
      <c r="A115" s="7"/>
      <c r="B115" s="11" t="s">
        <v>56</v>
      </c>
      <c r="C115" s="10" t="s">
        <v>10</v>
      </c>
      <c r="D115" s="28">
        <f>337.9+135</f>
        <v>472.9</v>
      </c>
      <c r="E115" s="52"/>
    </row>
    <row r="116" spans="1:5" ht="12.75" thickBot="1">
      <c r="A116" s="7"/>
      <c r="B116" s="32" t="s">
        <v>164</v>
      </c>
      <c r="C116" s="5"/>
      <c r="E116" s="52"/>
    </row>
    <row r="117" spans="1:5" ht="12">
      <c r="A117" s="7"/>
      <c r="B117" s="38" t="s">
        <v>57</v>
      </c>
      <c r="C117" s="10"/>
      <c r="D117" s="28"/>
      <c r="E117" s="52"/>
    </row>
    <row r="118" spans="1:5" ht="12">
      <c r="A118" s="7"/>
      <c r="B118" s="11" t="s">
        <v>156</v>
      </c>
      <c r="C118" s="10" t="s">
        <v>10</v>
      </c>
      <c r="D118" s="28">
        <v>108</v>
      </c>
      <c r="E118" s="52"/>
    </row>
    <row r="119" spans="1:5" ht="12">
      <c r="A119" s="7"/>
      <c r="B119" s="11" t="s">
        <v>162</v>
      </c>
      <c r="C119" s="10" t="s">
        <v>38</v>
      </c>
      <c r="D119" s="28">
        <v>1</v>
      </c>
      <c r="E119" s="52"/>
    </row>
    <row r="120" spans="1:5" ht="12">
      <c r="A120" s="7"/>
      <c r="B120" s="38" t="s">
        <v>49</v>
      </c>
      <c r="C120" s="10"/>
      <c r="D120" s="28"/>
      <c r="E120" s="52"/>
    </row>
    <row r="121" spans="1:5" ht="12.75">
      <c r="A121" s="7"/>
      <c r="B121" s="87" t="s">
        <v>138</v>
      </c>
      <c r="C121" s="10" t="s">
        <v>10</v>
      </c>
      <c r="D121" s="28">
        <v>198.3</v>
      </c>
      <c r="E121" s="52"/>
    </row>
    <row r="122" spans="1:5" ht="12">
      <c r="A122" s="7"/>
      <c r="B122" s="38" t="s">
        <v>52</v>
      </c>
      <c r="C122" s="10"/>
      <c r="D122" s="28"/>
      <c r="E122" s="52"/>
    </row>
    <row r="123" spans="1:5" ht="25.5">
      <c r="A123" s="7"/>
      <c r="B123" s="18" t="s">
        <v>147</v>
      </c>
      <c r="C123" s="10" t="s">
        <v>6</v>
      </c>
      <c r="D123" s="28">
        <v>2</v>
      </c>
      <c r="E123" s="52"/>
    </row>
    <row r="124" spans="1:5" ht="25.5">
      <c r="A124" s="7"/>
      <c r="B124" s="18" t="s">
        <v>147</v>
      </c>
      <c r="C124" s="10" t="s">
        <v>6</v>
      </c>
      <c r="D124" s="28">
        <v>1</v>
      </c>
      <c r="E124" s="52"/>
    </row>
    <row r="125" spans="1:5" ht="25.5">
      <c r="A125" s="7"/>
      <c r="B125" s="18" t="s">
        <v>147</v>
      </c>
      <c r="C125" s="10" t="s">
        <v>6</v>
      </c>
      <c r="D125" s="28">
        <v>1</v>
      </c>
      <c r="E125" s="52"/>
    </row>
    <row r="126" spans="1:5" ht="38.25">
      <c r="A126" s="7"/>
      <c r="B126" s="18" t="s">
        <v>148</v>
      </c>
      <c r="C126" s="10" t="s">
        <v>90</v>
      </c>
      <c r="D126" s="28">
        <f>538.35/10.76</f>
        <v>50.03252788104089</v>
      </c>
      <c r="E126" s="52"/>
    </row>
    <row r="127" spans="1:5" ht="12">
      <c r="A127" s="7"/>
      <c r="B127" s="38" t="s">
        <v>54</v>
      </c>
      <c r="C127" s="10"/>
      <c r="D127" s="28"/>
      <c r="E127" s="52"/>
    </row>
    <row r="128" spans="1:5" ht="12">
      <c r="A128" s="7"/>
      <c r="B128" s="11" t="s">
        <v>55</v>
      </c>
      <c r="C128" s="10" t="s">
        <v>10</v>
      </c>
      <c r="D128" s="28">
        <v>309.92</v>
      </c>
      <c r="E128" s="52"/>
    </row>
    <row r="129" spans="1:5" ht="12">
      <c r="A129" s="7"/>
      <c r="B129" s="11" t="s">
        <v>56</v>
      </c>
      <c r="C129" s="10" t="s">
        <v>10</v>
      </c>
      <c r="D129" s="28">
        <v>186.81</v>
      </c>
      <c r="E129" s="52"/>
    </row>
    <row r="130" spans="1:6" ht="12">
      <c r="A130" s="7"/>
      <c r="B130" s="8" t="s">
        <v>91</v>
      </c>
      <c r="C130" s="55" t="s">
        <v>90</v>
      </c>
      <c r="D130" s="52">
        <f>1.1*122.24</f>
        <v>134.464</v>
      </c>
      <c r="E130" s="52"/>
      <c r="F130" s="52"/>
    </row>
    <row r="131" spans="1:5" ht="12">
      <c r="A131" s="7"/>
      <c r="B131" s="38" t="s">
        <v>58</v>
      </c>
      <c r="C131" s="10"/>
      <c r="D131" s="28"/>
      <c r="E131" s="52"/>
    </row>
    <row r="132" spans="1:5" ht="12">
      <c r="A132" s="7"/>
      <c r="B132" s="11" t="s">
        <v>59</v>
      </c>
      <c r="C132" s="10" t="s">
        <v>10</v>
      </c>
      <c r="D132" s="28">
        <v>11.2</v>
      </c>
      <c r="E132" s="52"/>
    </row>
    <row r="133" spans="1:6" ht="12">
      <c r="A133" s="7"/>
      <c r="B133" s="8" t="s">
        <v>95</v>
      </c>
      <c r="C133" s="10" t="s">
        <v>90</v>
      </c>
      <c r="D133" s="65">
        <v>7.759950000000001</v>
      </c>
      <c r="E133" s="52"/>
      <c r="F133" s="52"/>
    </row>
    <row r="134" spans="1:6" ht="12.75">
      <c r="A134" s="7"/>
      <c r="B134" s="18" t="s">
        <v>149</v>
      </c>
      <c r="C134" s="64" t="s">
        <v>90</v>
      </c>
      <c r="D134" s="52">
        <v>73.85</v>
      </c>
      <c r="E134" s="52"/>
      <c r="F134" s="52"/>
    </row>
    <row r="135" spans="1:6" ht="12.75" thickBot="1">
      <c r="A135" s="7"/>
      <c r="B135" s="8" t="s">
        <v>180</v>
      </c>
      <c r="C135" s="9" t="s">
        <v>93</v>
      </c>
      <c r="D135" s="52">
        <v>5</v>
      </c>
      <c r="E135" s="52"/>
      <c r="F135" s="52"/>
    </row>
    <row r="136" spans="1:5" ht="12.75" thickBot="1">
      <c r="A136" s="7"/>
      <c r="B136" s="32" t="s">
        <v>87</v>
      </c>
      <c r="C136" s="5"/>
      <c r="E136" s="52"/>
    </row>
    <row r="137" spans="1:5" ht="12">
      <c r="A137" s="7"/>
      <c r="B137" s="38" t="s">
        <v>48</v>
      </c>
      <c r="C137" s="10"/>
      <c r="D137" s="28"/>
      <c r="E137" s="52"/>
    </row>
    <row r="138" spans="1:5" ht="12">
      <c r="A138" s="7"/>
      <c r="B138" s="11" t="s">
        <v>156</v>
      </c>
      <c r="C138" s="10" t="s">
        <v>10</v>
      </c>
      <c r="D138" s="28">
        <v>35.28</v>
      </c>
      <c r="E138" s="52"/>
    </row>
    <row r="139" spans="1:5" ht="12">
      <c r="A139" s="7"/>
      <c r="B139" s="38" t="s">
        <v>49</v>
      </c>
      <c r="C139" s="10"/>
      <c r="D139" s="28"/>
      <c r="E139" s="52"/>
    </row>
    <row r="140" spans="1:5" ht="12">
      <c r="A140" s="7"/>
      <c r="B140" s="11" t="s">
        <v>165</v>
      </c>
      <c r="C140" s="10" t="s">
        <v>10</v>
      </c>
      <c r="D140" s="28">
        <v>146.24</v>
      </c>
      <c r="E140" s="52"/>
    </row>
    <row r="141" spans="1:5" ht="12">
      <c r="A141" s="7"/>
      <c r="B141" s="38" t="s">
        <v>50</v>
      </c>
      <c r="C141" s="10"/>
      <c r="D141" s="28"/>
      <c r="E141" s="52"/>
    </row>
    <row r="142" spans="1:5" ht="12">
      <c r="A142" s="7"/>
      <c r="B142" s="35" t="s">
        <v>143</v>
      </c>
      <c r="C142" s="10" t="s">
        <v>21</v>
      </c>
      <c r="D142" s="28">
        <v>2</v>
      </c>
      <c r="E142" s="52"/>
    </row>
    <row r="143" spans="1:5" ht="63.75">
      <c r="A143" s="7"/>
      <c r="B143" s="87" t="s">
        <v>158</v>
      </c>
      <c r="C143" s="10" t="s">
        <v>21</v>
      </c>
      <c r="D143" s="28">
        <v>2</v>
      </c>
      <c r="E143" s="52"/>
    </row>
    <row r="144" spans="1:5" ht="12">
      <c r="A144" s="7"/>
      <c r="B144" s="11" t="s">
        <v>162</v>
      </c>
      <c r="C144" s="10" t="s">
        <v>36</v>
      </c>
      <c r="D144" s="28">
        <v>2</v>
      </c>
      <c r="E144" s="52"/>
    </row>
    <row r="145" spans="1:5" ht="12">
      <c r="A145" s="7"/>
      <c r="B145" s="38" t="s">
        <v>52</v>
      </c>
      <c r="C145" s="10"/>
      <c r="D145" s="28"/>
      <c r="E145" s="52"/>
    </row>
    <row r="146" spans="1:5" ht="25.5">
      <c r="A146" s="7"/>
      <c r="B146" s="18" t="s">
        <v>147</v>
      </c>
      <c r="C146" s="10" t="s">
        <v>6</v>
      </c>
      <c r="D146" s="28">
        <v>1</v>
      </c>
      <c r="E146" s="52"/>
    </row>
    <row r="147" spans="1:5" ht="25.5">
      <c r="A147" s="7"/>
      <c r="B147" s="18" t="s">
        <v>147</v>
      </c>
      <c r="C147" s="10" t="s">
        <v>6</v>
      </c>
      <c r="D147" s="28">
        <v>1</v>
      </c>
      <c r="E147" s="52"/>
    </row>
    <row r="148" spans="1:5" ht="25.5">
      <c r="A148" s="7"/>
      <c r="B148" s="18" t="s">
        <v>147</v>
      </c>
      <c r="C148" s="10" t="s">
        <v>6</v>
      </c>
      <c r="D148" s="28">
        <v>2</v>
      </c>
      <c r="E148" s="52"/>
    </row>
    <row r="149" spans="1:5" ht="25.5">
      <c r="A149" s="7"/>
      <c r="B149" s="18" t="s">
        <v>147</v>
      </c>
      <c r="C149" s="10" t="s">
        <v>6</v>
      </c>
      <c r="D149" s="28">
        <v>2</v>
      </c>
      <c r="E149" s="52"/>
    </row>
    <row r="150" spans="1:5" ht="38.25">
      <c r="A150" s="7"/>
      <c r="B150" s="18" t="s">
        <v>148</v>
      </c>
      <c r="C150" s="10" t="s">
        <v>90</v>
      </c>
      <c r="D150" s="28">
        <f>457.08/10.76</f>
        <v>42.479553903345725</v>
      </c>
      <c r="E150" s="52"/>
    </row>
    <row r="151" spans="1:5" ht="12">
      <c r="A151" s="7"/>
      <c r="B151" s="38" t="s">
        <v>53</v>
      </c>
      <c r="C151" s="10"/>
      <c r="D151" s="28"/>
      <c r="E151" s="52"/>
    </row>
    <row r="152" spans="1:5" ht="12.75">
      <c r="A152" s="7"/>
      <c r="B152" s="18" t="s">
        <v>149</v>
      </c>
      <c r="C152" s="10" t="s">
        <v>10</v>
      </c>
      <c r="D152" s="28">
        <v>65.52</v>
      </c>
      <c r="E152" s="52"/>
    </row>
    <row r="153" spans="1:5" ht="12">
      <c r="A153" s="7"/>
      <c r="B153" s="38" t="s">
        <v>54</v>
      </c>
      <c r="C153" s="10"/>
      <c r="D153" s="28"/>
      <c r="E153" s="52"/>
    </row>
    <row r="154" spans="1:5" ht="12">
      <c r="A154" s="7"/>
      <c r="B154" s="11" t="s">
        <v>55</v>
      </c>
      <c r="C154" s="10" t="s">
        <v>10</v>
      </c>
      <c r="D154" s="28">
        <f>265.35+134.6</f>
        <v>399.95000000000005</v>
      </c>
      <c r="E154" s="52"/>
    </row>
    <row r="155" spans="1:5" ht="12.75" thickBot="1">
      <c r="A155" s="7"/>
      <c r="B155" s="11" t="s">
        <v>56</v>
      </c>
      <c r="C155" s="10" t="s">
        <v>10</v>
      </c>
      <c r="D155" s="28">
        <v>182.41</v>
      </c>
      <c r="E155" s="52"/>
    </row>
    <row r="156" spans="1:5" ht="12.75" thickBot="1">
      <c r="A156" s="7"/>
      <c r="B156" s="32" t="s">
        <v>60</v>
      </c>
      <c r="C156" s="10"/>
      <c r="D156" s="28"/>
      <c r="E156" s="52"/>
    </row>
    <row r="157" spans="1:5" ht="12">
      <c r="A157" s="7"/>
      <c r="B157" s="11" t="s">
        <v>165</v>
      </c>
      <c r="C157" s="10" t="s">
        <v>10</v>
      </c>
      <c r="D157" s="28">
        <v>428.46</v>
      </c>
      <c r="E157" s="52"/>
    </row>
    <row r="158" spans="1:5" ht="12">
      <c r="A158" s="7"/>
      <c r="B158" s="11" t="s">
        <v>61</v>
      </c>
      <c r="C158" s="10" t="s">
        <v>10</v>
      </c>
      <c r="D158" s="28">
        <v>216.88</v>
      </c>
      <c r="E158" s="52"/>
    </row>
    <row r="159" spans="1:6" ht="12">
      <c r="A159" s="7"/>
      <c r="B159" s="8" t="s">
        <v>91</v>
      </c>
      <c r="C159" s="55" t="s">
        <v>90</v>
      </c>
      <c r="D159" s="52">
        <f>(0.83*340.11)*1.1+438.28+18.09+70.9+101.01+15.51</f>
        <v>954.31043</v>
      </c>
      <c r="E159" s="52"/>
      <c r="F159" s="52"/>
    </row>
    <row r="160" spans="1:6" ht="12.75" thickBot="1">
      <c r="A160" s="7"/>
      <c r="B160" s="8" t="s">
        <v>92</v>
      </c>
      <c r="C160" s="55" t="s">
        <v>90</v>
      </c>
      <c r="D160" s="52">
        <f>1.05*230.18</f>
        <v>241.68900000000002</v>
      </c>
      <c r="E160" s="52"/>
      <c r="F160" s="52"/>
    </row>
    <row r="161" spans="1:5" ht="12.75" thickBot="1">
      <c r="A161" s="7"/>
      <c r="B161" s="32" t="s">
        <v>81</v>
      </c>
      <c r="C161" s="5"/>
      <c r="E161" s="52"/>
    </row>
    <row r="162" spans="1:5" ht="12">
      <c r="A162" s="7"/>
      <c r="B162" s="38" t="s">
        <v>48</v>
      </c>
      <c r="C162" s="10"/>
      <c r="D162" s="28"/>
      <c r="E162" s="52"/>
    </row>
    <row r="163" spans="1:5" ht="12">
      <c r="A163" s="7"/>
      <c r="B163" s="11" t="s">
        <v>156</v>
      </c>
      <c r="C163" s="10" t="s">
        <v>10</v>
      </c>
      <c r="D163" s="28">
        <v>515.55</v>
      </c>
      <c r="E163" s="52"/>
    </row>
    <row r="164" spans="1:5" ht="12">
      <c r="A164" s="7"/>
      <c r="B164" s="39" t="s">
        <v>62</v>
      </c>
      <c r="C164" s="10"/>
      <c r="D164" s="28"/>
      <c r="E164" s="52"/>
    </row>
    <row r="165" spans="1:5" ht="12">
      <c r="A165" s="7"/>
      <c r="B165" s="11" t="s">
        <v>165</v>
      </c>
      <c r="C165" s="10" t="s">
        <v>10</v>
      </c>
      <c r="D165" s="28">
        <v>1391.98</v>
      </c>
      <c r="E165" s="52"/>
    </row>
    <row r="166" spans="1:5" ht="12">
      <c r="A166" s="7"/>
      <c r="B166" s="39" t="s">
        <v>63</v>
      </c>
      <c r="C166" s="10"/>
      <c r="D166" s="28"/>
      <c r="E166" s="52"/>
    </row>
    <row r="167" spans="1:5" ht="12">
      <c r="A167" s="7"/>
      <c r="B167" s="11" t="s">
        <v>165</v>
      </c>
      <c r="C167" s="10" t="s">
        <v>10</v>
      </c>
      <c r="D167" s="28">
        <v>1089.88</v>
      </c>
      <c r="E167" s="52"/>
    </row>
    <row r="168" spans="1:5" ht="12">
      <c r="A168" s="7"/>
      <c r="B168" s="38" t="s">
        <v>50</v>
      </c>
      <c r="C168" s="10"/>
      <c r="D168" s="28"/>
      <c r="E168" s="52"/>
    </row>
    <row r="169" spans="1:5" ht="12">
      <c r="A169" s="7"/>
      <c r="B169" s="35" t="s">
        <v>143</v>
      </c>
      <c r="C169" s="10" t="s">
        <v>21</v>
      </c>
      <c r="D169" s="28">
        <v>32</v>
      </c>
      <c r="E169" s="52"/>
    </row>
    <row r="170" spans="1:5" ht="63.75">
      <c r="A170" s="7"/>
      <c r="B170" s="87" t="s">
        <v>158</v>
      </c>
      <c r="C170" s="10" t="s">
        <v>21</v>
      </c>
      <c r="D170" s="28">
        <v>36</v>
      </c>
      <c r="E170" s="52"/>
    </row>
    <row r="171" spans="1:5" ht="12">
      <c r="A171" s="7"/>
      <c r="B171" s="11" t="s">
        <v>51</v>
      </c>
      <c r="C171" s="10" t="s">
        <v>21</v>
      </c>
      <c r="D171" s="28">
        <v>36</v>
      </c>
      <c r="E171" s="52"/>
    </row>
    <row r="172" spans="1:5" ht="12">
      <c r="A172" s="7"/>
      <c r="B172" s="11" t="s">
        <v>159</v>
      </c>
      <c r="C172" s="10" t="s">
        <v>6</v>
      </c>
      <c r="D172" s="28">
        <v>4</v>
      </c>
      <c r="E172" s="52"/>
    </row>
    <row r="173" spans="1:5" ht="12">
      <c r="A173" s="7"/>
      <c r="B173" s="11" t="s">
        <v>166</v>
      </c>
      <c r="C173" s="10" t="s">
        <v>6</v>
      </c>
      <c r="D173" s="28">
        <v>4</v>
      </c>
      <c r="E173" s="52"/>
    </row>
    <row r="174" spans="1:5" ht="12">
      <c r="A174" s="7"/>
      <c r="B174" s="38" t="s">
        <v>52</v>
      </c>
      <c r="C174" s="10"/>
      <c r="D174" s="28"/>
      <c r="E174" s="52"/>
    </row>
    <row r="175" spans="1:5" ht="38.25">
      <c r="A175" s="7"/>
      <c r="B175" s="18" t="s">
        <v>167</v>
      </c>
      <c r="C175" s="10" t="s">
        <v>6</v>
      </c>
      <c r="D175" s="28">
        <v>31</v>
      </c>
      <c r="E175" s="52"/>
    </row>
    <row r="176" spans="1:5" ht="25.5">
      <c r="A176" s="7"/>
      <c r="B176" s="18" t="s">
        <v>168</v>
      </c>
      <c r="C176" s="10" t="s">
        <v>6</v>
      </c>
      <c r="D176" s="28">
        <v>8</v>
      </c>
      <c r="E176" s="52"/>
    </row>
    <row r="177" spans="1:5" ht="25.5">
      <c r="A177" s="7"/>
      <c r="B177" s="18" t="s">
        <v>169</v>
      </c>
      <c r="C177" s="10" t="s">
        <v>6</v>
      </c>
      <c r="D177" s="28">
        <v>4</v>
      </c>
      <c r="E177" s="52"/>
    </row>
    <row r="178" spans="1:5" ht="25.5">
      <c r="A178" s="7"/>
      <c r="B178" s="18" t="s">
        <v>170</v>
      </c>
      <c r="C178" s="10" t="s">
        <v>6</v>
      </c>
      <c r="D178" s="28">
        <v>8</v>
      </c>
      <c r="E178" s="52"/>
    </row>
    <row r="179" spans="1:5" ht="25.5">
      <c r="A179" s="7"/>
      <c r="B179" s="18" t="s">
        <v>171</v>
      </c>
      <c r="C179" s="10" t="s">
        <v>6</v>
      </c>
      <c r="D179" s="28">
        <v>4</v>
      </c>
      <c r="E179" s="52"/>
    </row>
    <row r="180" spans="1:5" ht="38.25">
      <c r="A180" s="7"/>
      <c r="B180" s="18" t="s">
        <v>148</v>
      </c>
      <c r="C180" s="10" t="s">
        <v>90</v>
      </c>
      <c r="D180" s="28">
        <f>4731.6/10.76</f>
        <v>439.7397769516729</v>
      </c>
      <c r="E180" s="52"/>
    </row>
    <row r="181" spans="1:5" ht="12">
      <c r="A181" s="7"/>
      <c r="B181" s="38" t="s">
        <v>54</v>
      </c>
      <c r="C181" s="10"/>
      <c r="D181" s="28"/>
      <c r="E181" s="52"/>
    </row>
    <row r="182" spans="1:5" ht="12">
      <c r="A182" s="7"/>
      <c r="B182" s="11" t="s">
        <v>55</v>
      </c>
      <c r="C182" s="10" t="s">
        <v>10</v>
      </c>
      <c r="D182" s="28">
        <v>1942.6499999999999</v>
      </c>
      <c r="E182" s="52"/>
    </row>
    <row r="183" spans="1:5" ht="12">
      <c r="A183" s="7"/>
      <c r="B183" s="11" t="s">
        <v>56</v>
      </c>
      <c r="C183" s="10" t="s">
        <v>10</v>
      </c>
      <c r="D183" s="28">
        <v>1451.51</v>
      </c>
      <c r="E183" s="52"/>
    </row>
    <row r="184" spans="1:6" ht="12">
      <c r="A184" s="7"/>
      <c r="B184" s="8" t="s">
        <v>91</v>
      </c>
      <c r="C184" s="55" t="s">
        <v>90</v>
      </c>
      <c r="D184" s="52">
        <f>1.1*1262.18</f>
        <v>1388.3980000000001</v>
      </c>
      <c r="E184" s="52"/>
      <c r="F184" s="52"/>
    </row>
    <row r="185" spans="1:6" ht="12">
      <c r="A185" s="7"/>
      <c r="B185" s="8" t="s">
        <v>92</v>
      </c>
      <c r="C185" s="55" t="s">
        <v>90</v>
      </c>
      <c r="D185" s="52">
        <f>1.1*192.82</f>
        <v>212.102</v>
      </c>
      <c r="E185" s="52"/>
      <c r="F185" s="52"/>
    </row>
    <row r="186" spans="1:6" ht="12">
      <c r="A186" s="7"/>
      <c r="B186" s="38" t="s">
        <v>58</v>
      </c>
      <c r="C186" s="55"/>
      <c r="D186" s="52"/>
      <c r="E186" s="52"/>
      <c r="F186" s="52"/>
    </row>
    <row r="187" spans="1:6" ht="24">
      <c r="A187" s="7"/>
      <c r="B187" s="105" t="s">
        <v>197</v>
      </c>
      <c r="C187" s="55" t="s">
        <v>90</v>
      </c>
      <c r="D187" s="52">
        <v>85</v>
      </c>
      <c r="E187" s="52"/>
      <c r="F187" s="52"/>
    </row>
    <row r="188" spans="1:6" ht="12">
      <c r="A188" s="7"/>
      <c r="B188" s="8" t="s">
        <v>94</v>
      </c>
      <c r="C188" s="55" t="s">
        <v>90</v>
      </c>
      <c r="D188" s="52">
        <v>42.5</v>
      </c>
      <c r="E188" s="52"/>
      <c r="F188" s="52"/>
    </row>
    <row r="189" spans="1:6" ht="13.5" thickBot="1">
      <c r="A189" s="7"/>
      <c r="B189" s="18" t="s">
        <v>149</v>
      </c>
      <c r="C189" s="64" t="s">
        <v>90</v>
      </c>
      <c r="D189" s="52">
        <v>73.854</v>
      </c>
      <c r="E189" s="52"/>
      <c r="F189" s="52"/>
    </row>
    <row r="190" spans="1:5" ht="12.75" thickBot="1">
      <c r="A190" s="7"/>
      <c r="B190" s="32" t="s">
        <v>64</v>
      </c>
      <c r="C190" s="5"/>
      <c r="E190" s="52"/>
    </row>
    <row r="191" spans="1:5" ht="12">
      <c r="A191" s="7"/>
      <c r="B191" s="36" t="s">
        <v>48</v>
      </c>
      <c r="C191" s="6"/>
      <c r="D191" s="29"/>
      <c r="E191" s="52"/>
    </row>
    <row r="192" spans="1:5" ht="12">
      <c r="A192" s="7"/>
      <c r="B192" s="11" t="s">
        <v>156</v>
      </c>
      <c r="C192" s="10" t="s">
        <v>10</v>
      </c>
      <c r="D192" s="28">
        <v>63.65</v>
      </c>
      <c r="E192" s="52"/>
    </row>
    <row r="193" spans="1:5" ht="12">
      <c r="A193" s="7"/>
      <c r="B193" s="36" t="s">
        <v>49</v>
      </c>
      <c r="C193" s="6"/>
      <c r="D193" s="29"/>
      <c r="E193" s="52"/>
    </row>
    <row r="194" spans="1:5" ht="12">
      <c r="A194" s="7"/>
      <c r="B194" s="11" t="s">
        <v>165</v>
      </c>
      <c r="C194" s="10" t="s">
        <v>10</v>
      </c>
      <c r="D194" s="28">
        <v>174.58</v>
      </c>
      <c r="E194" s="52"/>
    </row>
    <row r="195" spans="1:6" ht="12.75">
      <c r="A195" s="7"/>
      <c r="B195" s="18" t="s">
        <v>149</v>
      </c>
      <c r="C195" s="64" t="s">
        <v>90</v>
      </c>
      <c r="D195" s="52">
        <v>102.685</v>
      </c>
      <c r="E195" s="52"/>
      <c r="F195" s="52"/>
    </row>
    <row r="196" spans="1:5" ht="12">
      <c r="A196" s="7"/>
      <c r="B196" s="36" t="s">
        <v>50</v>
      </c>
      <c r="C196" s="6"/>
      <c r="D196" s="29"/>
      <c r="E196" s="52"/>
    </row>
    <row r="197" spans="1:5" ht="12">
      <c r="A197" s="7"/>
      <c r="B197" s="35" t="s">
        <v>143</v>
      </c>
      <c r="C197" s="10" t="s">
        <v>21</v>
      </c>
      <c r="D197" s="28">
        <v>3</v>
      </c>
      <c r="E197" s="52"/>
    </row>
    <row r="198" spans="1:5" ht="63.75">
      <c r="A198" s="7"/>
      <c r="B198" s="87" t="s">
        <v>158</v>
      </c>
      <c r="C198" s="10" t="s">
        <v>21</v>
      </c>
      <c r="D198" s="28">
        <v>2</v>
      </c>
      <c r="E198" s="52"/>
    </row>
    <row r="199" spans="1:5" ht="12">
      <c r="A199" s="7"/>
      <c r="B199" s="11" t="s">
        <v>51</v>
      </c>
      <c r="C199" s="10" t="s">
        <v>21</v>
      </c>
      <c r="D199" s="28">
        <v>2</v>
      </c>
      <c r="E199" s="52"/>
    </row>
    <row r="200" spans="1:5" ht="12">
      <c r="A200" s="7"/>
      <c r="B200" s="11" t="s">
        <v>159</v>
      </c>
      <c r="C200" s="10" t="s">
        <v>6</v>
      </c>
      <c r="D200" s="28">
        <v>2</v>
      </c>
      <c r="E200" s="52"/>
    </row>
    <row r="201" spans="1:5" ht="12">
      <c r="A201" s="7"/>
      <c r="B201" s="38" t="s">
        <v>52</v>
      </c>
      <c r="C201" s="10"/>
      <c r="D201" s="28"/>
      <c r="E201" s="52"/>
    </row>
    <row r="202" spans="1:5" ht="38.25">
      <c r="A202" s="7"/>
      <c r="B202" s="18" t="s">
        <v>172</v>
      </c>
      <c r="C202" s="10" t="s">
        <v>6</v>
      </c>
      <c r="D202" s="28">
        <v>4</v>
      </c>
      <c r="E202" s="52"/>
    </row>
    <row r="203" spans="1:5" ht="25.5">
      <c r="A203" s="7"/>
      <c r="B203" s="18" t="s">
        <v>169</v>
      </c>
      <c r="C203" s="10" t="s">
        <v>6</v>
      </c>
      <c r="D203" s="28">
        <v>5</v>
      </c>
      <c r="E203" s="52"/>
    </row>
    <row r="204" spans="1:5" ht="25.5">
      <c r="A204" s="7"/>
      <c r="B204" s="18" t="s">
        <v>170</v>
      </c>
      <c r="C204" s="10" t="s">
        <v>6</v>
      </c>
      <c r="D204" s="28">
        <v>5</v>
      </c>
      <c r="E204" s="52"/>
    </row>
    <row r="205" spans="1:8" ht="38.25">
      <c r="A205" s="7"/>
      <c r="B205" s="18" t="s">
        <v>148</v>
      </c>
      <c r="C205" s="10" t="s">
        <v>90</v>
      </c>
      <c r="D205" s="28">
        <v>71.74981412639406</v>
      </c>
      <c r="E205" s="52"/>
      <c r="H205" s="98"/>
    </row>
    <row r="206" spans="1:5" ht="12">
      <c r="A206" s="7"/>
      <c r="B206" s="38" t="s">
        <v>54</v>
      </c>
      <c r="C206" s="10"/>
      <c r="D206" s="28"/>
      <c r="E206" s="52"/>
    </row>
    <row r="207" spans="1:5" ht="12">
      <c r="A207" s="7"/>
      <c r="B207" s="11" t="s">
        <v>55</v>
      </c>
      <c r="C207" s="10" t="s">
        <v>10</v>
      </c>
      <c r="D207" s="28">
        <v>329.39</v>
      </c>
      <c r="E207" s="52"/>
    </row>
    <row r="208" spans="1:5" ht="12.75" thickBot="1">
      <c r="A208" s="7"/>
      <c r="B208" s="11" t="s">
        <v>56</v>
      </c>
      <c r="C208" s="10" t="s">
        <v>10</v>
      </c>
      <c r="D208" s="28">
        <v>250.76</v>
      </c>
      <c r="E208" s="52"/>
    </row>
    <row r="209" spans="1:6" ht="12.75" thickBot="1">
      <c r="A209" s="7"/>
      <c r="B209" s="1" t="s">
        <v>88</v>
      </c>
      <c r="C209" s="2"/>
      <c r="D209" s="53"/>
      <c r="E209" s="52"/>
      <c r="F209" s="52"/>
    </row>
    <row r="210" spans="1:6" ht="12">
      <c r="A210" s="7"/>
      <c r="B210" s="8" t="s">
        <v>190</v>
      </c>
      <c r="C210" s="55" t="s">
        <v>90</v>
      </c>
      <c r="D210" s="3">
        <v>54.77</v>
      </c>
      <c r="E210" s="52"/>
      <c r="F210" s="52"/>
    </row>
    <row r="211" spans="1:6" ht="12.75" thickBot="1">
      <c r="A211" s="7"/>
      <c r="B211" s="8" t="s">
        <v>104</v>
      </c>
      <c r="C211" s="55" t="s">
        <v>90</v>
      </c>
      <c r="D211" s="52">
        <f>0.3*0.45*26</f>
        <v>3.5100000000000002</v>
      </c>
      <c r="E211" s="52"/>
      <c r="F211" s="52"/>
    </row>
    <row r="212" spans="1:5" ht="12.75" thickBot="1">
      <c r="A212" s="7"/>
      <c r="B212" s="1" t="s">
        <v>103</v>
      </c>
      <c r="C212" s="10"/>
      <c r="D212" s="28"/>
      <c r="E212" s="52"/>
    </row>
    <row r="213" spans="1:6" ht="12">
      <c r="A213" s="7"/>
      <c r="B213" s="8" t="s">
        <v>180</v>
      </c>
      <c r="C213" s="9" t="s">
        <v>93</v>
      </c>
      <c r="D213" s="52">
        <v>6</v>
      </c>
      <c r="E213" s="52"/>
      <c r="F213" s="52"/>
    </row>
    <row r="214" spans="1:6" ht="12.75" thickBot="1">
      <c r="A214" s="7"/>
      <c r="B214" s="49" t="s">
        <v>99</v>
      </c>
      <c r="C214" s="9" t="s">
        <v>93</v>
      </c>
      <c r="D214" s="102">
        <v>2</v>
      </c>
      <c r="E214" s="52"/>
      <c r="F214" s="52"/>
    </row>
    <row r="215" spans="1:5" ht="12.75" thickBot="1">
      <c r="A215" s="7"/>
      <c r="B215" s="1" t="s">
        <v>187</v>
      </c>
      <c r="C215" s="10"/>
      <c r="D215" s="28"/>
      <c r="E215" s="52"/>
    </row>
    <row r="216" spans="1:6" ht="12">
      <c r="A216" s="7"/>
      <c r="B216" s="11" t="s">
        <v>188</v>
      </c>
      <c r="C216" s="42" t="s">
        <v>90</v>
      </c>
      <c r="D216" s="52">
        <f>14.1+6.4</f>
        <v>20.5</v>
      </c>
      <c r="E216" s="52"/>
      <c r="F216" s="52"/>
    </row>
    <row r="217" spans="1:6" ht="12">
      <c r="A217" s="7"/>
      <c r="B217" s="8" t="s">
        <v>189</v>
      </c>
      <c r="C217" s="9" t="s">
        <v>90</v>
      </c>
      <c r="D217" s="52">
        <v>12</v>
      </c>
      <c r="E217" s="52"/>
      <c r="F217" s="52"/>
    </row>
    <row r="218" spans="1:6" ht="24.75" thickBot="1">
      <c r="A218" s="7"/>
      <c r="B218" s="8" t="s">
        <v>105</v>
      </c>
      <c r="C218" s="9" t="s">
        <v>18</v>
      </c>
      <c r="D218" s="52">
        <f>14.1+7.2+2</f>
        <v>23.3</v>
      </c>
      <c r="E218" s="52"/>
      <c r="F218" s="52"/>
    </row>
    <row r="219" spans="1:6" ht="12.75" thickBot="1">
      <c r="A219" s="7"/>
      <c r="B219" s="1" t="s">
        <v>96</v>
      </c>
      <c r="C219" s="56"/>
      <c r="D219" s="57"/>
      <c r="E219" s="52"/>
      <c r="F219" s="52"/>
    </row>
    <row r="220" spans="1:6" ht="12">
      <c r="A220" s="7"/>
      <c r="B220" s="63" t="s">
        <v>89</v>
      </c>
      <c r="C220" s="56"/>
      <c r="D220" s="57"/>
      <c r="E220" s="52"/>
      <c r="F220" s="52"/>
    </row>
    <row r="221" spans="1:6" ht="12">
      <c r="A221" s="7"/>
      <c r="B221" s="8" t="s">
        <v>91</v>
      </c>
      <c r="C221" s="55" t="s">
        <v>90</v>
      </c>
      <c r="D221" s="52">
        <f>((0.91*6)*3)+(0.91*3.06)*6*1.1</f>
        <v>34.758359999999996</v>
      </c>
      <c r="E221" s="52"/>
      <c r="F221" s="52"/>
    </row>
    <row r="222" spans="1:6" ht="12.75" thickBot="1">
      <c r="A222" s="7"/>
      <c r="B222" s="8" t="s">
        <v>92</v>
      </c>
      <c r="C222" s="55" t="s">
        <v>90</v>
      </c>
      <c r="D222" s="52">
        <f>1.1*11.42</f>
        <v>12.562000000000001</v>
      </c>
      <c r="E222" s="52"/>
      <c r="F222" s="52"/>
    </row>
    <row r="223" spans="1:6" ht="12.75" thickBot="1">
      <c r="A223" s="7"/>
      <c r="B223" s="1" t="s">
        <v>97</v>
      </c>
      <c r="C223" s="56"/>
      <c r="D223" s="57"/>
      <c r="E223" s="52"/>
      <c r="F223" s="52"/>
    </row>
    <row r="224" spans="1:6" ht="12">
      <c r="A224" s="7"/>
      <c r="B224" s="63" t="s">
        <v>89</v>
      </c>
      <c r="C224" s="56"/>
      <c r="D224" s="57"/>
      <c r="E224" s="52"/>
      <c r="F224" s="52"/>
    </row>
    <row r="225" spans="1:6" ht="12">
      <c r="A225" s="7"/>
      <c r="B225" s="8" t="s">
        <v>91</v>
      </c>
      <c r="C225" s="55" t="s">
        <v>90</v>
      </c>
      <c r="D225" s="52">
        <f>1.1*33.09</f>
        <v>36.39900000000001</v>
      </c>
      <c r="E225" s="52"/>
      <c r="F225" s="52"/>
    </row>
    <row r="226" spans="1:6" ht="12.75" thickBot="1">
      <c r="A226" s="7"/>
      <c r="B226" s="8" t="s">
        <v>92</v>
      </c>
      <c r="C226" s="55" t="s">
        <v>90</v>
      </c>
      <c r="D226" s="52">
        <f>1.1*11.22</f>
        <v>12.342000000000002</v>
      </c>
      <c r="E226" s="52"/>
      <c r="F226" s="52"/>
    </row>
    <row r="227" spans="1:5" ht="12.75" thickBot="1">
      <c r="A227" s="7"/>
      <c r="B227" s="32" t="s">
        <v>98</v>
      </c>
      <c r="C227" s="10"/>
      <c r="D227" s="28"/>
      <c r="E227" s="52"/>
    </row>
    <row r="228" spans="1:5" ht="12">
      <c r="A228" s="7"/>
      <c r="B228" s="33" t="s">
        <v>181</v>
      </c>
      <c r="C228" s="10" t="s">
        <v>6</v>
      </c>
      <c r="D228" s="28">
        <v>25</v>
      </c>
      <c r="E228" s="52"/>
    </row>
    <row r="229" spans="1:6" ht="12">
      <c r="A229" s="7"/>
      <c r="B229" s="8" t="s">
        <v>180</v>
      </c>
      <c r="C229" s="9" t="s">
        <v>93</v>
      </c>
      <c r="D229" s="52">
        <v>3</v>
      </c>
      <c r="E229" s="52"/>
      <c r="F229" s="52"/>
    </row>
    <row r="230" spans="1:6" ht="12">
      <c r="A230" s="7"/>
      <c r="B230" s="36" t="s">
        <v>100</v>
      </c>
      <c r="C230" s="6"/>
      <c r="D230" s="62"/>
      <c r="E230" s="52"/>
      <c r="F230" s="52"/>
    </row>
    <row r="231" spans="1:6" ht="12">
      <c r="A231" s="7"/>
      <c r="B231" s="49" t="s">
        <v>182</v>
      </c>
      <c r="C231" s="6" t="s">
        <v>10</v>
      </c>
      <c r="D231" s="62">
        <v>100</v>
      </c>
      <c r="E231" s="52"/>
      <c r="F231" s="52"/>
    </row>
    <row r="232" spans="1:6" ht="12.75" thickBot="1">
      <c r="A232" s="7"/>
      <c r="B232" s="66" t="s">
        <v>91</v>
      </c>
      <c r="C232" s="55" t="s">
        <v>90</v>
      </c>
      <c r="D232" s="52">
        <f>((1.3*6.75)*4)+(1.2*2.12)*4*1.1</f>
        <v>46.293600000000005</v>
      </c>
      <c r="E232" s="52"/>
      <c r="F232" s="52"/>
    </row>
    <row r="233" spans="1:6" ht="12.75" thickBot="1">
      <c r="A233" s="7"/>
      <c r="B233" s="1" t="s">
        <v>106</v>
      </c>
      <c r="C233" s="2"/>
      <c r="D233" s="53"/>
      <c r="E233" s="52"/>
      <c r="F233" s="52"/>
    </row>
    <row r="234" spans="1:6" ht="12.75" thickBot="1">
      <c r="A234" s="7"/>
      <c r="B234" s="8" t="s">
        <v>107</v>
      </c>
      <c r="C234" s="55" t="s">
        <v>90</v>
      </c>
      <c r="D234" s="52">
        <f>((1.3*6.75)*4)+(1.2*2.12)*4*1.1</f>
        <v>46.293600000000005</v>
      </c>
      <c r="E234" s="52"/>
      <c r="F234" s="52"/>
    </row>
    <row r="235" spans="1:6" ht="12.75" thickBot="1">
      <c r="A235" s="7"/>
      <c r="B235" s="1" t="s">
        <v>108</v>
      </c>
      <c r="C235" s="50"/>
      <c r="D235" s="53"/>
      <c r="E235" s="52"/>
      <c r="F235" s="52"/>
    </row>
    <row r="236" spans="1:6" ht="12">
      <c r="A236" s="7"/>
      <c r="B236" s="8" t="s">
        <v>107</v>
      </c>
      <c r="C236" s="55" t="s">
        <v>90</v>
      </c>
      <c r="D236" s="52">
        <f>((0.89*7.51)*4)+(0.89*3.03)*6*1.1</f>
        <v>44.53382</v>
      </c>
      <c r="E236" s="52"/>
      <c r="F236" s="52"/>
    </row>
    <row r="237" spans="1:6" ht="12.75" thickBot="1">
      <c r="A237" s="7"/>
      <c r="B237" s="8" t="s">
        <v>92</v>
      </c>
      <c r="C237" s="55" t="s">
        <v>90</v>
      </c>
      <c r="D237" s="52">
        <f>21.93*1.05</f>
        <v>23.026500000000002</v>
      </c>
      <c r="E237" s="52"/>
      <c r="F237" s="52"/>
    </row>
    <row r="238" spans="1:6" ht="12.75" thickBot="1">
      <c r="A238" s="7"/>
      <c r="B238" s="1" t="s">
        <v>109</v>
      </c>
      <c r="C238" s="56"/>
      <c r="D238" s="57"/>
      <c r="E238" s="52"/>
      <c r="F238" s="52"/>
    </row>
    <row r="239" spans="1:6" ht="12">
      <c r="A239" s="7"/>
      <c r="B239" s="8" t="s">
        <v>107</v>
      </c>
      <c r="C239" s="55" t="s">
        <v>90</v>
      </c>
      <c r="D239" s="52">
        <f>((1.22*2.3)*20)*1.1</f>
        <v>61.73199999999999</v>
      </c>
      <c r="E239" s="52"/>
      <c r="F239" s="52"/>
    </row>
    <row r="240" spans="1:6" ht="12">
      <c r="A240" s="7"/>
      <c r="B240" s="8" t="s">
        <v>92</v>
      </c>
      <c r="C240" s="55" t="s">
        <v>90</v>
      </c>
      <c r="D240" s="52">
        <v>6.09</v>
      </c>
      <c r="E240" s="52"/>
      <c r="F240" s="52"/>
    </row>
    <row r="241" spans="1:6" ht="12.75" thickBot="1">
      <c r="A241" s="7"/>
      <c r="B241" s="8" t="s">
        <v>180</v>
      </c>
      <c r="C241" s="9" t="s">
        <v>93</v>
      </c>
      <c r="D241" s="52">
        <v>2</v>
      </c>
      <c r="E241" s="52"/>
      <c r="F241" s="52"/>
    </row>
    <row r="242" spans="1:6" ht="12.75" thickBot="1">
      <c r="A242" s="7"/>
      <c r="B242" s="1" t="s">
        <v>191</v>
      </c>
      <c r="C242" s="55"/>
      <c r="D242" s="52"/>
      <c r="E242" s="52"/>
      <c r="F242" s="52"/>
    </row>
    <row r="243" spans="1:6" ht="12">
      <c r="A243" s="7"/>
      <c r="B243" s="33" t="s">
        <v>111</v>
      </c>
      <c r="C243" s="42" t="s">
        <v>110</v>
      </c>
      <c r="D243" s="25">
        <v>1</v>
      </c>
      <c r="E243" s="52"/>
      <c r="F243" s="68"/>
    </row>
    <row r="244" spans="1:6" ht="24">
      <c r="A244" s="7"/>
      <c r="B244" s="106" t="s">
        <v>198</v>
      </c>
      <c r="C244" s="42" t="s">
        <v>36</v>
      </c>
      <c r="D244" s="25">
        <v>16</v>
      </c>
      <c r="E244" s="52"/>
      <c r="F244" s="68"/>
    </row>
    <row r="245" spans="1:6" ht="12">
      <c r="A245" s="7"/>
      <c r="B245" s="109" t="s">
        <v>199</v>
      </c>
      <c r="C245" s="55"/>
      <c r="D245" s="107"/>
      <c r="E245" s="52"/>
      <c r="F245" s="53"/>
    </row>
    <row r="246" spans="1:6" ht="12">
      <c r="A246" s="7"/>
      <c r="B246" s="39" t="s">
        <v>49</v>
      </c>
      <c r="C246" s="42"/>
      <c r="D246" s="108"/>
      <c r="E246" s="52"/>
      <c r="F246" s="53"/>
    </row>
    <row r="247" spans="1:6" ht="12.75" thickBot="1">
      <c r="A247" s="7"/>
      <c r="B247" s="11" t="s">
        <v>165</v>
      </c>
      <c r="C247" s="42" t="s">
        <v>10</v>
      </c>
      <c r="D247" s="108">
        <v>133.14</v>
      </c>
      <c r="E247" s="52"/>
      <c r="F247" s="53"/>
    </row>
    <row r="248" spans="1:6" s="114" customFormat="1" ht="12.75" thickBot="1">
      <c r="A248" s="110"/>
      <c r="B248" s="32" t="s">
        <v>65</v>
      </c>
      <c r="C248" s="111"/>
      <c r="D248" s="112"/>
      <c r="E248" s="52"/>
      <c r="F248" s="113"/>
    </row>
    <row r="249" spans="1:5" ht="12">
      <c r="A249" s="7"/>
      <c r="B249" s="36" t="s">
        <v>66</v>
      </c>
      <c r="C249" s="5"/>
      <c r="D249" s="30"/>
      <c r="E249" s="52"/>
    </row>
    <row r="250" spans="1:5" ht="12">
      <c r="A250" s="7"/>
      <c r="B250" s="11" t="s">
        <v>173</v>
      </c>
      <c r="C250" s="10" t="s">
        <v>44</v>
      </c>
      <c r="D250" s="31">
        <f>144*2</f>
        <v>288</v>
      </c>
      <c r="E250" s="52"/>
    </row>
    <row r="251" spans="1:5" ht="12">
      <c r="A251" s="7"/>
      <c r="B251" s="35" t="s">
        <v>151</v>
      </c>
      <c r="C251" s="10" t="s">
        <v>44</v>
      </c>
      <c r="D251" s="31">
        <v>14</v>
      </c>
      <c r="E251" s="52"/>
    </row>
    <row r="252" spans="1:5" ht="12">
      <c r="A252" s="7"/>
      <c r="B252" s="35" t="s">
        <v>174</v>
      </c>
      <c r="C252" s="10" t="s">
        <v>44</v>
      </c>
      <c r="D252" s="31">
        <v>12</v>
      </c>
      <c r="E252" s="52"/>
    </row>
    <row r="253" spans="1:5" ht="12">
      <c r="A253" s="7"/>
      <c r="B253" s="35" t="s">
        <v>175</v>
      </c>
      <c r="C253" s="10" t="s">
        <v>44</v>
      </c>
      <c r="D253" s="31">
        <v>12</v>
      </c>
      <c r="E253" s="52"/>
    </row>
    <row r="254" spans="1:5" ht="12">
      <c r="A254" s="7"/>
      <c r="B254" s="11" t="s">
        <v>154</v>
      </c>
      <c r="C254" s="10" t="s">
        <v>44</v>
      </c>
      <c r="D254" s="51">
        <f>180-12+24</f>
        <v>192</v>
      </c>
      <c r="E254" s="52"/>
    </row>
    <row r="255" spans="1:5" ht="12">
      <c r="A255" s="7"/>
      <c r="B255" s="38" t="s">
        <v>67</v>
      </c>
      <c r="C255" s="10"/>
      <c r="D255" s="31"/>
      <c r="E255" s="52"/>
    </row>
    <row r="256" spans="1:5" ht="12">
      <c r="A256" s="7"/>
      <c r="B256" s="11" t="s">
        <v>173</v>
      </c>
      <c r="C256" s="10" t="s">
        <v>44</v>
      </c>
      <c r="D256" s="31">
        <f>16*2</f>
        <v>32</v>
      </c>
      <c r="E256" s="52"/>
    </row>
    <row r="257" spans="1:5" ht="12">
      <c r="A257" s="7"/>
      <c r="B257" s="35" t="s">
        <v>151</v>
      </c>
      <c r="C257" s="10" t="s">
        <v>44</v>
      </c>
      <c r="D257" s="31">
        <v>8</v>
      </c>
      <c r="E257" s="52"/>
    </row>
    <row r="258" spans="1:5" ht="12">
      <c r="A258" s="7"/>
      <c r="B258" s="35" t="s">
        <v>174</v>
      </c>
      <c r="C258" s="10" t="s">
        <v>44</v>
      </c>
      <c r="D258" s="31">
        <v>10</v>
      </c>
      <c r="E258" s="52"/>
    </row>
    <row r="259" spans="1:5" ht="12">
      <c r="A259" s="7"/>
      <c r="B259" s="11" t="s">
        <v>154</v>
      </c>
      <c r="C259" s="10" t="s">
        <v>44</v>
      </c>
      <c r="D259" s="31">
        <f>22+34</f>
        <v>56</v>
      </c>
      <c r="E259" s="52"/>
    </row>
    <row r="260" spans="1:5" ht="12">
      <c r="A260" s="7"/>
      <c r="B260" s="38" t="s">
        <v>68</v>
      </c>
      <c r="C260" s="10"/>
      <c r="D260" s="31"/>
      <c r="E260" s="52"/>
    </row>
    <row r="261" spans="1:5" ht="12">
      <c r="A261" s="7"/>
      <c r="B261" s="11" t="s">
        <v>173</v>
      </c>
      <c r="C261" s="10" t="s">
        <v>44</v>
      </c>
      <c r="D261" s="31">
        <v>8</v>
      </c>
      <c r="E261" s="52"/>
    </row>
    <row r="262" spans="1:5" ht="12">
      <c r="A262" s="7"/>
      <c r="B262" s="35" t="s">
        <v>151</v>
      </c>
      <c r="C262" s="10" t="s">
        <v>44</v>
      </c>
      <c r="D262" s="31">
        <v>4</v>
      </c>
      <c r="E262" s="52"/>
    </row>
    <row r="263" spans="1:5" ht="12">
      <c r="A263" s="7"/>
      <c r="B263" s="35" t="s">
        <v>174</v>
      </c>
      <c r="C263" s="10" t="s">
        <v>44</v>
      </c>
      <c r="D263" s="31">
        <v>2</v>
      </c>
      <c r="E263" s="52"/>
    </row>
    <row r="264" spans="1:5" ht="12">
      <c r="A264" s="7"/>
      <c r="B264" s="11" t="s">
        <v>154</v>
      </c>
      <c r="C264" s="10" t="s">
        <v>44</v>
      </c>
      <c r="D264" s="31">
        <v>18</v>
      </c>
      <c r="E264" s="52"/>
    </row>
    <row r="265" spans="1:5" ht="11.25" customHeight="1">
      <c r="A265" s="7"/>
      <c r="B265" s="38" t="s">
        <v>69</v>
      </c>
      <c r="C265" s="10"/>
      <c r="D265" s="31"/>
      <c r="E265" s="52"/>
    </row>
    <row r="266" spans="1:5" ht="12">
      <c r="A266" s="7"/>
      <c r="B266" s="11" t="s">
        <v>173</v>
      </c>
      <c r="C266" s="10" t="s">
        <v>44</v>
      </c>
      <c r="D266" s="31">
        <v>6</v>
      </c>
      <c r="E266" s="52"/>
    </row>
    <row r="267" spans="1:5" ht="12">
      <c r="A267" s="7"/>
      <c r="B267" s="35" t="s">
        <v>151</v>
      </c>
      <c r="C267" s="10" t="s">
        <v>44</v>
      </c>
      <c r="D267" s="31">
        <v>7</v>
      </c>
      <c r="E267" s="52"/>
    </row>
    <row r="268" spans="1:5" ht="12">
      <c r="A268" s="7"/>
      <c r="B268" s="35" t="s">
        <v>174</v>
      </c>
      <c r="C268" s="10" t="s">
        <v>44</v>
      </c>
      <c r="D268" s="31">
        <v>1</v>
      </c>
      <c r="E268" s="52"/>
    </row>
    <row r="269" spans="1:5" ht="12">
      <c r="A269" s="7"/>
      <c r="B269" s="11" t="s">
        <v>154</v>
      </c>
      <c r="C269" s="10" t="s">
        <v>44</v>
      </c>
      <c r="D269" s="31">
        <v>30</v>
      </c>
      <c r="E269" s="52"/>
    </row>
    <row r="270" spans="1:5" ht="12">
      <c r="A270" s="7"/>
      <c r="B270" s="38" t="s">
        <v>70</v>
      </c>
      <c r="C270" s="10"/>
      <c r="D270" s="31"/>
      <c r="E270" s="52"/>
    </row>
    <row r="271" spans="1:5" ht="12">
      <c r="A271" s="7"/>
      <c r="B271" s="11" t="s">
        <v>173</v>
      </c>
      <c r="C271" s="10" t="s">
        <v>44</v>
      </c>
      <c r="D271" s="31">
        <v>18</v>
      </c>
      <c r="E271" s="52"/>
    </row>
    <row r="272" spans="1:5" ht="12">
      <c r="A272" s="7"/>
      <c r="B272" s="35" t="s">
        <v>151</v>
      </c>
      <c r="C272" s="10" t="s">
        <v>44</v>
      </c>
      <c r="D272" s="31">
        <v>4</v>
      </c>
      <c r="E272" s="52"/>
    </row>
    <row r="273" spans="1:5" ht="12">
      <c r="A273" s="7"/>
      <c r="B273" s="35" t="s">
        <v>174</v>
      </c>
      <c r="C273" s="10" t="s">
        <v>44</v>
      </c>
      <c r="D273" s="31">
        <v>2</v>
      </c>
      <c r="E273" s="52"/>
    </row>
    <row r="274" spans="1:5" ht="12">
      <c r="A274" s="7"/>
      <c r="B274" s="11" t="s">
        <v>154</v>
      </c>
      <c r="C274" s="10" t="s">
        <v>44</v>
      </c>
      <c r="D274" s="31">
        <v>14</v>
      </c>
      <c r="E274" s="52"/>
    </row>
    <row r="275" spans="1:6" ht="12">
      <c r="A275" s="7"/>
      <c r="B275" s="38" t="s">
        <v>112</v>
      </c>
      <c r="C275" s="10"/>
      <c r="D275" s="62"/>
      <c r="E275" s="52"/>
      <c r="F275" s="52"/>
    </row>
    <row r="276" spans="1:6" ht="12">
      <c r="A276" s="7"/>
      <c r="B276" s="11" t="s">
        <v>154</v>
      </c>
      <c r="C276" s="67" t="s">
        <v>6</v>
      </c>
      <c r="D276" s="65">
        <v>4</v>
      </c>
      <c r="E276" s="52"/>
      <c r="F276" s="52"/>
    </row>
    <row r="277" spans="1:6" ht="12">
      <c r="A277" s="7"/>
      <c r="B277" s="35" t="s">
        <v>192</v>
      </c>
      <c r="C277" s="67" t="s">
        <v>6</v>
      </c>
      <c r="D277" s="65">
        <v>1</v>
      </c>
      <c r="E277" s="52"/>
      <c r="F277" s="52"/>
    </row>
    <row r="278" spans="1:5" ht="12">
      <c r="A278" s="7"/>
      <c r="B278" s="11"/>
      <c r="C278" s="10"/>
      <c r="D278" s="31"/>
      <c r="E278" s="69"/>
    </row>
    <row r="279" spans="1:5" ht="12">
      <c r="A279" s="7"/>
      <c r="B279" s="11"/>
      <c r="C279" s="10"/>
      <c r="D279" s="31"/>
      <c r="E279" s="69"/>
    </row>
    <row r="280" spans="1:5" ht="12">
      <c r="A280" s="7"/>
      <c r="B280" s="11"/>
      <c r="C280" s="10"/>
      <c r="D280" s="31"/>
      <c r="E280" s="69"/>
    </row>
    <row r="281" spans="1:6" ht="12.75">
      <c r="A281" s="7"/>
      <c r="B281" s="11"/>
      <c r="C281" s="10"/>
      <c r="D281" s="31"/>
      <c r="E281" s="69"/>
      <c r="F281" s="99"/>
    </row>
    <row r="282" spans="1:5" ht="12.75" thickBot="1">
      <c r="A282" s="7"/>
      <c r="B282" s="11"/>
      <c r="C282" s="10"/>
      <c r="D282" s="31"/>
      <c r="E282" s="69"/>
    </row>
    <row r="283" spans="1:6" s="14" customFormat="1" ht="12.75" thickBot="1">
      <c r="A283" s="12"/>
      <c r="B283" s="40"/>
      <c r="C283" s="117" t="s">
        <v>113</v>
      </c>
      <c r="D283" s="118"/>
      <c r="E283" s="118"/>
      <c r="F283" s="45">
        <f>SUM(F13:F274)</f>
        <v>0</v>
      </c>
    </row>
    <row r="284" spans="1:6" s="14" customFormat="1" ht="12">
      <c r="A284" s="12"/>
      <c r="B284" s="40"/>
      <c r="C284" s="58"/>
      <c r="D284" s="58"/>
      <c r="E284" s="75"/>
      <c r="F284" s="59"/>
    </row>
    <row r="285" spans="1:6" s="14" customFormat="1" ht="12">
      <c r="A285" s="12"/>
      <c r="B285" s="40" t="s">
        <v>71</v>
      </c>
      <c r="C285" s="46"/>
      <c r="D285" s="88">
        <v>0.1</v>
      </c>
      <c r="E285" s="76"/>
      <c r="F285" s="47">
        <f aca="true" t="shared" si="0" ref="F285:F291">+F$283*D285</f>
        <v>0</v>
      </c>
    </row>
    <row r="286" spans="1:6" s="14" customFormat="1" ht="12">
      <c r="A286" s="12"/>
      <c r="B286" s="40" t="s">
        <v>72</v>
      </c>
      <c r="C286" s="46"/>
      <c r="D286" s="88">
        <v>0.05</v>
      </c>
      <c r="E286" s="76"/>
      <c r="F286" s="47">
        <f t="shared" si="0"/>
        <v>0</v>
      </c>
    </row>
    <row r="287" spans="1:6" s="14" customFormat="1" ht="12">
      <c r="A287" s="12"/>
      <c r="B287" s="40" t="s">
        <v>73</v>
      </c>
      <c r="C287" s="46"/>
      <c r="D287" s="88">
        <v>0.015</v>
      </c>
      <c r="E287" s="76"/>
      <c r="F287" s="47">
        <f t="shared" si="0"/>
        <v>0</v>
      </c>
    </row>
    <row r="288" spans="1:6" s="14" customFormat="1" ht="12">
      <c r="A288" s="12"/>
      <c r="B288" s="79" t="s">
        <v>74</v>
      </c>
      <c r="C288" s="80"/>
      <c r="D288" s="89">
        <v>0.045</v>
      </c>
      <c r="E288" s="81"/>
      <c r="F288" s="47">
        <f t="shared" si="0"/>
        <v>0</v>
      </c>
    </row>
    <row r="289" spans="1:6" s="14" customFormat="1" ht="12">
      <c r="A289" s="12"/>
      <c r="B289" s="40" t="s">
        <v>75</v>
      </c>
      <c r="C289" s="46"/>
      <c r="D289" s="88">
        <v>0.05</v>
      </c>
      <c r="E289" s="77"/>
      <c r="F289" s="47">
        <f t="shared" si="0"/>
        <v>0</v>
      </c>
    </row>
    <row r="290" spans="1:6" s="14" customFormat="1" ht="12">
      <c r="A290" s="12"/>
      <c r="B290" s="40" t="s">
        <v>76</v>
      </c>
      <c r="C290" s="46"/>
      <c r="D290" s="88">
        <v>0.001</v>
      </c>
      <c r="E290" s="76"/>
      <c r="F290" s="47">
        <f t="shared" si="0"/>
        <v>0</v>
      </c>
    </row>
    <row r="291" spans="1:6" s="14" customFormat="1" ht="12.75">
      <c r="A291" s="12"/>
      <c r="B291" s="13" t="s">
        <v>116</v>
      </c>
      <c r="C291" s="19"/>
      <c r="D291" s="90">
        <v>0.01</v>
      </c>
      <c r="E291" s="76"/>
      <c r="F291" s="47">
        <f t="shared" si="0"/>
        <v>0</v>
      </c>
    </row>
    <row r="292" spans="1:6" s="14" customFormat="1" ht="12.75" thickBot="1">
      <c r="A292" s="12"/>
      <c r="B292" s="40" t="s">
        <v>77</v>
      </c>
      <c r="C292" s="46"/>
      <c r="D292" s="88">
        <v>0.18</v>
      </c>
      <c r="E292" s="76"/>
      <c r="F292" s="47">
        <f>+F285*D292</f>
        <v>0</v>
      </c>
    </row>
    <row r="293" spans="1:6" s="14" customFormat="1" ht="12.75" thickBot="1">
      <c r="A293" s="12"/>
      <c r="B293" s="40"/>
      <c r="C293" s="117" t="s">
        <v>114</v>
      </c>
      <c r="D293" s="118"/>
      <c r="E293" s="118"/>
      <c r="F293" s="45">
        <f>SUM(F285:F292)</f>
        <v>0</v>
      </c>
    </row>
    <row r="294" spans="1:6" s="14" customFormat="1" ht="12.75" thickBot="1">
      <c r="A294" s="12"/>
      <c r="B294" s="40"/>
      <c r="C294" s="46"/>
      <c r="D294" s="47"/>
      <c r="E294" s="76"/>
      <c r="F294" s="47"/>
    </row>
    <row r="295" spans="1:6" s="14" customFormat="1" ht="12.75" thickBot="1">
      <c r="A295" s="12"/>
      <c r="B295" s="40"/>
      <c r="C295" s="119" t="s">
        <v>115</v>
      </c>
      <c r="D295" s="120"/>
      <c r="E295" s="120"/>
      <c r="F295" s="48">
        <f>+F283+F293</f>
        <v>0</v>
      </c>
    </row>
    <row r="296" spans="1:7" s="14" customFormat="1" ht="12">
      <c r="A296" s="12"/>
      <c r="B296" s="40"/>
      <c r="C296" s="46"/>
      <c r="D296" s="47"/>
      <c r="E296" s="76"/>
      <c r="F296" s="47"/>
      <c r="G296" s="15"/>
    </row>
    <row r="297" spans="2:6" s="14" customFormat="1" ht="12">
      <c r="B297" s="121"/>
      <c r="C297" s="121"/>
      <c r="D297" s="121"/>
      <c r="E297" s="78"/>
      <c r="F297" s="82"/>
    </row>
    <row r="298" spans="2:6" s="14" customFormat="1" ht="12">
      <c r="B298" s="122"/>
      <c r="C298" s="122"/>
      <c r="D298" s="122"/>
      <c r="E298" s="78"/>
      <c r="F298" s="94"/>
    </row>
    <row r="299" spans="2:6" s="14" customFormat="1" ht="12">
      <c r="B299" s="123"/>
      <c r="C299" s="123"/>
      <c r="D299" s="123"/>
      <c r="E299" s="78"/>
      <c r="F299" s="20"/>
    </row>
    <row r="300" ht="12">
      <c r="G300" s="14"/>
    </row>
    <row r="301" spans="2:7" ht="12">
      <c r="B301" s="115" t="s">
        <v>78</v>
      </c>
      <c r="C301" s="115"/>
      <c r="D301" s="115"/>
      <c r="E301" s="115"/>
      <c r="F301" s="7"/>
      <c r="G301" s="14"/>
    </row>
    <row r="302" spans="2:6" ht="12">
      <c r="B302" s="116" t="s">
        <v>86</v>
      </c>
      <c r="C302" s="116"/>
      <c r="D302" s="116"/>
      <c r="E302" s="116"/>
      <c r="F302" s="7"/>
    </row>
    <row r="303" spans="2:6" ht="12">
      <c r="B303" s="115" t="s">
        <v>79</v>
      </c>
      <c r="C303" s="115"/>
      <c r="D303" s="115"/>
      <c r="E303" s="115"/>
      <c r="F303" s="7"/>
    </row>
  </sheetData>
  <sheetProtection/>
  <mergeCells count="17">
    <mergeCell ref="A1:F1"/>
    <mergeCell ref="A2:F2"/>
    <mergeCell ref="C6:D6"/>
    <mergeCell ref="A7:F7"/>
    <mergeCell ref="C9:F10"/>
    <mergeCell ref="A11:A12"/>
    <mergeCell ref="B11:B12"/>
    <mergeCell ref="C11:C12"/>
    <mergeCell ref="B301:E301"/>
    <mergeCell ref="B302:E302"/>
    <mergeCell ref="B303:E303"/>
    <mergeCell ref="C283:E283"/>
    <mergeCell ref="C293:E293"/>
    <mergeCell ref="C295:E295"/>
    <mergeCell ref="B297:D297"/>
    <mergeCell ref="B298:D298"/>
    <mergeCell ref="B299:D299"/>
  </mergeCells>
  <printOptions horizontalCentered="1" verticalCentered="1"/>
  <pageMargins left="0.11811023622047245" right="0.11811023622047245" top="0.35433070866141736" bottom="0.5511811023622047" header="0.31496062992125984" footer="0.31496062992125984"/>
  <pageSetup horizontalDpi="600" verticalDpi="600" orientation="landscape" paperSize="41" scale="85" r:id="rId2"/>
  <headerFooter>
    <oddFooter>&amp;L&amp;8&amp;P de &amp;N
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 gonzalez</dc:creator>
  <cp:keywords/>
  <dc:description/>
  <cp:lastModifiedBy>Gregorio Valdez</cp:lastModifiedBy>
  <cp:lastPrinted>2017-12-28T20:10:37Z</cp:lastPrinted>
  <dcterms:created xsi:type="dcterms:W3CDTF">2016-08-01T18:01:35Z</dcterms:created>
  <dcterms:modified xsi:type="dcterms:W3CDTF">2019-06-21T15:30:15Z</dcterms:modified>
  <cp:category/>
  <cp:version/>
  <cp:contentType/>
  <cp:contentStatus/>
</cp:coreProperties>
</file>