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05" windowWidth="16485" windowHeight="7815" tabRatio="777"/>
  </bookViews>
  <sheets>
    <sheet name="Presupuesto" sheetId="26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Presupuesto!$A$1:$F$268</definedName>
    <definedName name="_xlnm.Print_Titles" localSheetId="0">Presupuesto!$1:$13</definedName>
  </definedNames>
  <calcPr calcId="145621"/>
</workbook>
</file>

<file path=xl/calcChain.xml><?xml version="1.0" encoding="utf-8"?>
<calcChain xmlns="http://schemas.openxmlformats.org/spreadsheetml/2006/main">
  <c r="D112" i="26" l="1"/>
  <c r="D54" i="26" l="1"/>
  <c r="D213" i="26"/>
  <c r="D212" i="26"/>
  <c r="D41" i="26"/>
  <c r="D190" i="26"/>
  <c r="D188" i="26"/>
  <c r="D184" i="26"/>
  <c r="D182" i="26"/>
  <c r="D179" i="26"/>
  <c r="D174" i="26"/>
  <c r="D171" i="26"/>
  <c r="D160" i="26"/>
  <c r="D157" i="26"/>
  <c r="D140" i="26"/>
  <c r="D137" i="26"/>
  <c r="D132" i="26"/>
  <c r="D131" i="26"/>
  <c r="D128" i="26"/>
  <c r="D123" i="26"/>
  <c r="D120" i="26"/>
  <c r="D114" i="26"/>
  <c r="D113" i="26"/>
  <c r="D109" i="26"/>
  <c r="D107" i="26"/>
  <c r="D105" i="26"/>
  <c r="D94" i="26"/>
  <c r="D90" i="26"/>
  <c r="D88" i="26"/>
  <c r="D84" i="26"/>
  <c r="D76" i="26"/>
  <c r="D75" i="26"/>
  <c r="D71" i="26"/>
  <c r="D70" i="26"/>
  <c r="D158" i="26" l="1"/>
  <c r="D110" i="26"/>
  <c r="D161" i="26"/>
  <c r="D129" i="26"/>
  <c r="D72" i="26"/>
  <c r="D95" i="26"/>
  <c r="D162" i="26"/>
  <c r="D189" i="26"/>
  <c r="F246" i="26" l="1"/>
  <c r="F251" i="26" s="1"/>
  <c r="F254" i="26" l="1"/>
  <c r="F250" i="26"/>
  <c r="F249" i="26"/>
  <c r="F256" i="26" s="1"/>
  <c r="F252" i="26"/>
  <c r="F255" i="26"/>
  <c r="F253" i="26"/>
  <c r="F257" i="26" l="1"/>
  <c r="F261" i="26" s="1"/>
</calcChain>
</file>

<file path=xl/sharedStrings.xml><?xml version="1.0" encoding="utf-8"?>
<sst xmlns="http://schemas.openxmlformats.org/spreadsheetml/2006/main" count="396" uniqueCount="211">
  <si>
    <t>ITBIS (18% de la Dirección Técnica)</t>
  </si>
  <si>
    <t xml:space="preserve">Codia </t>
  </si>
  <si>
    <t xml:space="preserve">Fondo de Pensiones y Jubilaciones </t>
  </si>
  <si>
    <t xml:space="preserve">Transporte </t>
  </si>
  <si>
    <t xml:space="preserve">Gastos Administrativos </t>
  </si>
  <si>
    <t xml:space="preserve">Dirección Técnica y Resp. Administrativa </t>
  </si>
  <si>
    <t xml:space="preserve">GASTOS INDIRECTOS </t>
  </si>
  <si>
    <t>mt²</t>
  </si>
  <si>
    <t>p.a</t>
  </si>
  <si>
    <t>Und</t>
  </si>
  <si>
    <t>und</t>
  </si>
  <si>
    <t>unds</t>
  </si>
  <si>
    <t>ml</t>
  </si>
  <si>
    <t>UD</t>
  </si>
  <si>
    <t xml:space="preserve">Limpieza final </t>
  </si>
  <si>
    <t xml:space="preserve">Varios </t>
  </si>
  <si>
    <t xml:space="preserve">Pintura en protectores de ventanas </t>
  </si>
  <si>
    <t xml:space="preserve">Pintura </t>
  </si>
  <si>
    <t xml:space="preserve">Miscelaneos </t>
  </si>
  <si>
    <t>Aceras Perimetral, Ancho = 2.00 mts</t>
  </si>
  <si>
    <t xml:space="preserve">Puertas y Ventanas </t>
  </si>
  <si>
    <t xml:space="preserve">Instalaciones Sanitarias </t>
  </si>
  <si>
    <t xml:space="preserve">Terminación de Pisos </t>
  </si>
  <si>
    <t xml:space="preserve">Acabados </t>
  </si>
  <si>
    <t xml:space="preserve">Revestimientos </t>
  </si>
  <si>
    <t>Impermeab. en lona asfáltica de 3mm (granular)</t>
  </si>
  <si>
    <t xml:space="preserve">Terminación de Techos : </t>
  </si>
  <si>
    <t xml:space="preserve">Preliminares </t>
  </si>
  <si>
    <t xml:space="preserve">Letrero de Promoción MINERD-OCI-BID (Estruct. Metálica) </t>
  </si>
  <si>
    <t xml:space="preserve">Promoción </t>
  </si>
  <si>
    <t>Sub-Total</t>
  </si>
  <si>
    <t>Cantidad</t>
  </si>
  <si>
    <t>Und.</t>
  </si>
  <si>
    <t xml:space="preserve">Descripción </t>
  </si>
  <si>
    <t>Descripción del Proyecto :</t>
  </si>
  <si>
    <t xml:space="preserve">Seguros y Fianzas (4.50%) </t>
  </si>
  <si>
    <t>Imprevistos (5.00%)</t>
  </si>
  <si>
    <t>Siembra de arbustos --(Coralillos varios colores 2 pies)</t>
  </si>
  <si>
    <t>Siembra de Grama  enana (incluye colchon de tierra negra)</t>
  </si>
  <si>
    <t>Pintura  Acrílica en muros y techos de hormigón  (2 manos)</t>
  </si>
  <si>
    <t>Pintura satinada en muros hasta 1.5 mt SNP (2 manos)</t>
  </si>
  <si>
    <t>INSTALACIONES ELECTRICAS</t>
  </si>
  <si>
    <t>TERMINACION DE SUPERFICIES</t>
  </si>
  <si>
    <t>INSTALACION SANITARIA</t>
  </si>
  <si>
    <t>PINTURA ( ver especificaciones )</t>
  </si>
  <si>
    <t>Satinada en paredes (h=1.50m)</t>
  </si>
  <si>
    <t>Pintura Mantenimiento (rejas de hierro)</t>
  </si>
  <si>
    <t>ESCALERAS</t>
  </si>
  <si>
    <t xml:space="preserve">MISCELANEOS ELECTRICOS </t>
  </si>
  <si>
    <t>Suministro e instalacion de tomacorrientes doble 120V para aulas existentes,  Bticino Modus Plus o similar</t>
  </si>
  <si>
    <t xml:space="preserve">Suministro e instalacion de tomacorrientes Dobles 120V Bticino Modus Plus o similar. </t>
  </si>
  <si>
    <t xml:space="preserve">Sub-Total  (Presupuesto Original) </t>
  </si>
  <si>
    <t>Sub-Total  (Gastos Indirectos)</t>
  </si>
  <si>
    <t xml:space="preserve">Total General (Presupuesto Original) </t>
  </si>
  <si>
    <t>Aprobado por:</t>
  </si>
  <si>
    <t>(Solicitar Diseño)</t>
  </si>
  <si>
    <t xml:space="preserve">Traslado de Mobiliario </t>
  </si>
  <si>
    <t>aulas</t>
  </si>
  <si>
    <t>REP. DE   8 AULAS +   BAÑOS (1ER. NIVEL)</t>
  </si>
  <si>
    <t>Desmonte de plafones en baños</t>
  </si>
  <si>
    <t>m2</t>
  </si>
  <si>
    <t>m3</t>
  </si>
  <si>
    <t xml:space="preserve">Corrección Grietas superficiales </t>
  </si>
  <si>
    <t>ML</t>
  </si>
  <si>
    <t xml:space="preserve">Reposición plafones de baños en PVC </t>
  </si>
  <si>
    <t>Piqueteo y terminación en junta expansión</t>
  </si>
  <si>
    <t xml:space="preserve">Espuma de Poliuretano para sellar juntas expansión </t>
  </si>
  <si>
    <t>m.l</t>
  </si>
  <si>
    <t>Junta de Expansión (tapa de aluminio)</t>
  </si>
  <si>
    <t>Limpieza cámara de inspección</t>
  </si>
  <si>
    <t>PISO EN AULAS</t>
  </si>
  <si>
    <t>Brillado y cristalizado de pisos</t>
  </si>
  <si>
    <t xml:space="preserve">PISOS EN BAÑOS </t>
  </si>
  <si>
    <t>PISO EN PASILLOS</t>
  </si>
  <si>
    <t>Mt²</t>
  </si>
  <si>
    <t>PISO BAJO ESCALERA</t>
  </si>
  <si>
    <t>VENTANAS ( ver especificaciones )</t>
  </si>
  <si>
    <t xml:space="preserve">Reparación Ventana (Tipo 1) : Incluye: Operadores de Palanca, Quitar y reponer masilla, Tornillos y Pintura Esmaltada con brillo  </t>
  </si>
  <si>
    <t>PUERTAS</t>
  </si>
  <si>
    <t>Aplic. sandblasting en puertas tola</t>
  </si>
  <si>
    <t>Ferré, terminacion y pintura esmaltada c/compresor en puertas</t>
  </si>
  <si>
    <t>Desmonte y montura de pizarras</t>
  </si>
  <si>
    <t>Acrilica en muros</t>
  </si>
  <si>
    <t>Acrilica en techos , vigas y Cols.</t>
  </si>
  <si>
    <t xml:space="preserve">ESCALONES EN PASILLOS </t>
  </si>
  <si>
    <t>REP. DE   8 AULAS +   BAÑOS   (2DO. NIVEL)</t>
  </si>
  <si>
    <t>Limpieza de   juntas y cerámica en baños (incluye Vertedero)</t>
  </si>
  <si>
    <t>Corrección Grietas (nivel de superficie)</t>
  </si>
  <si>
    <t>Tapa de 4" (aluminio atornill) en junta</t>
  </si>
  <si>
    <t>TERMINACION DE TECHOS</t>
  </si>
  <si>
    <t>Limpieza con máquina hidrolavadora</t>
  </si>
  <si>
    <t xml:space="preserve">Impermeabilizante lona asfáltica de 4mm (granular) </t>
  </si>
  <si>
    <t>PISOS</t>
  </si>
  <si>
    <t>Brillado y cristalizado de   pisos</t>
  </si>
  <si>
    <t>Brillado descanso de escalera</t>
  </si>
  <si>
    <t>Brillado de escalones</t>
  </si>
  <si>
    <t>PUERTAS ( Ver Especificaciones )</t>
  </si>
  <si>
    <t>Acrilica en muros (ext. e int.)</t>
  </si>
  <si>
    <t xml:space="preserve">ACONDICIONAMIENTO AULA INICIAL </t>
  </si>
  <si>
    <t xml:space="preserve">VERJA DIVISORIA </t>
  </si>
  <si>
    <t xml:space="preserve">Pintura de colores en malla ciclónica </t>
  </si>
  <si>
    <t xml:space="preserve">Suministro, traslado y regado de arena lavada (zona de juegos) </t>
  </si>
  <si>
    <t xml:space="preserve">Pintura en juegos (toboganes, columpios) </t>
  </si>
  <si>
    <t xml:space="preserve">Pintura en bordillos </t>
  </si>
  <si>
    <t>AREA  ADMINISTRATIVA</t>
  </si>
  <si>
    <t>PISOS ( Sol. esp. en el depto. de Superv</t>
  </si>
  <si>
    <t>PUERTAS ( ver especificaciones )</t>
  </si>
  <si>
    <t>Acrilica en paredes</t>
  </si>
  <si>
    <t>Acrilica en techos y vigas</t>
  </si>
  <si>
    <t>TERMINACION DE TECHO</t>
  </si>
  <si>
    <t>Impermeabilizante polyester Lona(e=4 mm) Granular</t>
  </si>
  <si>
    <t>TERMINACION DE PISOS</t>
  </si>
  <si>
    <t>PINTURA</t>
  </si>
  <si>
    <t xml:space="preserve">Raspillado de techos </t>
  </si>
  <si>
    <t>Pintura Acrílica en techo y vigas</t>
  </si>
  <si>
    <t xml:space="preserve">Pintura Satinada columnas y muros </t>
  </si>
  <si>
    <t xml:space="preserve">Pintura Acrílica en columnas y muros </t>
  </si>
  <si>
    <t xml:space="preserve">Pintura Satinada columnas </t>
  </si>
  <si>
    <t>Pintura Acrílica en columnas</t>
  </si>
  <si>
    <t>VERJA PERIMETRAL</t>
  </si>
  <si>
    <t>PORTAJE.</t>
  </si>
  <si>
    <t>Pintura Acrilica en muros, viga y columnas</t>
  </si>
  <si>
    <t xml:space="preserve">Reparación verja en malla incluye: atesar, pintar con aluminio, pintar bordillos, colocar trinchera </t>
  </si>
  <si>
    <t>VARIOS</t>
  </si>
  <si>
    <t>EXTERIORES</t>
  </si>
  <si>
    <t>RENOVACION DE TARJA</t>
  </si>
  <si>
    <t>Pintura Acrílica (muros)</t>
  </si>
  <si>
    <t>EMBELLECIMIENTO GENERAL</t>
  </si>
  <si>
    <t>Siembra de árboles</t>
  </si>
  <si>
    <t>Sembrado de Gramas (incl. mano de obra)</t>
  </si>
  <si>
    <t>m²</t>
  </si>
  <si>
    <t>Poda y bote ramas de árboles</t>
  </si>
  <si>
    <t>Limpieza final en general</t>
  </si>
  <si>
    <t>Suministro e instalacion de tomacorrientes Triple 120V para aulas existentes,  Bticino Modus Plus o similar</t>
  </si>
  <si>
    <t xml:space="preserve">EDUARDO BELTRE LUCIANO </t>
  </si>
  <si>
    <t>Ubicación Proyecto :</t>
  </si>
  <si>
    <t xml:space="preserve">ENCARGADO DEPARTAMENTO INFRAESTRUCTURA OCI </t>
  </si>
  <si>
    <t>Reparacion de juegos infantiles</t>
  </si>
  <si>
    <t>p.a.</t>
  </si>
  <si>
    <t>Iris blanco</t>
  </si>
  <si>
    <t>Trinitarias Grandes</t>
  </si>
  <si>
    <t>Isla verde</t>
  </si>
  <si>
    <t>Mantequilla</t>
  </si>
  <si>
    <t>Cucarachas</t>
  </si>
  <si>
    <t xml:space="preserve">PRESUPUESTO </t>
  </si>
  <si>
    <t xml:space="preserve">CENTRO EDUCATIVO </t>
  </si>
  <si>
    <t>Precio Unitario</t>
  </si>
  <si>
    <t xml:space="preserve">Reparacion de modulos de aulas, Cancha, Comedor </t>
  </si>
  <si>
    <t>Bohechio, Prov. San Juan de la Maguana</t>
  </si>
  <si>
    <t>REPARACION DE COMEDOR-COCINA T2</t>
  </si>
  <si>
    <t>Limpieza de Cerámicas</t>
  </si>
  <si>
    <t>Pintura de toldos con esmalte</t>
  </si>
  <si>
    <t xml:space="preserve">Pintura de Escalera tipo marinera </t>
  </si>
  <si>
    <t xml:space="preserve">Brillado y cristalizado de pisos </t>
  </si>
  <si>
    <t xml:space="preserve">Limpieza de Trampa de grasa </t>
  </si>
  <si>
    <t xml:space="preserve">Limpieza de Registros </t>
  </si>
  <si>
    <t>Limpieza de Camara Septica triple ( 6.40*2.00*2.00)</t>
  </si>
  <si>
    <t>Limpieza y colocación de accesorios para lavamanos (incl. llave monomando)</t>
  </si>
  <si>
    <t>Limpieza de Vertedero revestido en cerámica (completo)</t>
  </si>
  <si>
    <t>Reparación de puertas: aplicación de sandblasting, aplicación de antioxidante y con compresor la pintura blanca, esmaltada y con brillo</t>
  </si>
  <si>
    <t>Reparaciones de ventanas: lijado, pintura, masillado, coloc. De operadores</t>
  </si>
  <si>
    <t xml:space="preserve">Resane para aceras </t>
  </si>
  <si>
    <t xml:space="preserve">Acera Frontal o Llegada </t>
  </si>
  <si>
    <t xml:space="preserve">Reparacion de Rampas para Minusválido (incluye Señalización) </t>
  </si>
  <si>
    <t>Suministro e instalacion deTubos Fluorescentes 2x32W, 6500ºK, 120V, 60Hz. Para area de comedo</t>
  </si>
  <si>
    <t xml:space="preserve">Suministro e instalacion de  interruptores sencillo. </t>
  </si>
  <si>
    <t>Suministro e instalacion de  interruptores doble.</t>
  </si>
  <si>
    <t>Suministro e instalacion de Tomacorrientes Doble 120V</t>
  </si>
  <si>
    <t xml:space="preserve">Limpieza de cerámicas en paredes baños </t>
  </si>
  <si>
    <t>Brillado y cristalizado de escalones</t>
  </si>
  <si>
    <t>Limpieza de cerámicas en baños</t>
  </si>
  <si>
    <t>PASARELA DE INTERCONEXION</t>
  </si>
  <si>
    <t>2DO NIVEL</t>
  </si>
  <si>
    <t>1ER NIVEL</t>
  </si>
  <si>
    <t xml:space="preserve">Limpieza de cisterna de 4,000 gal. </t>
  </si>
  <si>
    <t xml:space="preserve">Limpieza de septico doble </t>
  </si>
  <si>
    <t>Reparacion de ½ Cancha (17.00x18.00), Bordillos 2 lineas, 1 Columna con su tablero en fibra de vidrio y aro con resorte</t>
  </si>
  <si>
    <r>
      <t>Pintura en piso de cancha :</t>
    </r>
    <r>
      <rPr>
        <b/>
        <sz val="9"/>
        <color rgb="FF000000"/>
        <rFont val="Calibri"/>
        <family val="2"/>
        <scheme val="minor"/>
      </rPr>
      <t xml:space="preserve"> tennis court</t>
    </r>
    <r>
      <rPr>
        <sz val="9"/>
        <color rgb="FF000000"/>
        <rFont val="Calibri"/>
        <family val="2"/>
        <scheme val="minor"/>
      </rPr>
      <t xml:space="preserve"> en area de juego y de tránsito blanca en lineas de demarcación</t>
    </r>
  </si>
  <si>
    <t>Suministro e instalacion de tubos FL. 48W, 120V.</t>
  </si>
  <si>
    <t xml:space="preserve">Suministro e instalacion de  Lamparas tipo Globo </t>
  </si>
  <si>
    <t>Pulido y brillado pisos (inc. pisos en pasillo frente a baño)</t>
  </si>
  <si>
    <t>Pintura sobre bordillos de jardineras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</si>
  <si>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</si>
  <si>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</si>
  <si>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 xml:space="preserve">Caseta de materiales </t>
  </si>
  <si>
    <r>
      <t>Acondicionamiento de orinale</t>
    </r>
    <r>
      <rPr>
        <b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>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  </r>
  </si>
  <si>
    <t xml:space="preserve">Remocion y bote de impermeabilizante </t>
  </si>
  <si>
    <t xml:space="preserve">Reparación Ventanas : Incluye: Operadores de Palanca, Quitar y reponer masilla, Tornillos y Pintura Esmaltada con brillo  </t>
  </si>
  <si>
    <t>Pintura en columnas cancha</t>
  </si>
  <si>
    <t>pa</t>
  </si>
  <si>
    <t>Suministro y colocacion de tableros</t>
  </si>
  <si>
    <t>Inversor</t>
  </si>
  <si>
    <t>Baterias</t>
  </si>
  <si>
    <t>u</t>
  </si>
  <si>
    <t>Base de baterias</t>
  </si>
  <si>
    <t>Cables para baterias</t>
  </si>
  <si>
    <t>Colocar base y baterias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</si>
  <si>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</si>
  <si>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</si>
  <si>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</si>
  <si>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</si>
  <si>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</si>
  <si>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Jardineria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</si>
  <si>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</si>
  <si>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</si>
  <si>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</si>
  <si>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</si>
  <si>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</si>
  <si>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</si>
  <si>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>MISCELANEOS</t>
  </si>
  <si>
    <t>Reparacion de Techos de aluzinc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</si>
</sst>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0_)"/>
    <numFmt numFmtId="167" formatCode="0.00_)"/>
    <numFmt numFmtId="168" formatCode="_([$€-2]* #,##0.00_);_([$€-2]* \(#,##0.00\);_([$€-2]* &quot;-&quot;??_)"/>
    <numFmt numFmtId="169" formatCode="_(* #,##0\ &quot;pta&quot;_);_(* \(#,##0\ &quot;pta&quot;\);_(* &quot;-&quot;??\ &quot;pta&quot;_);_(@_)"/>
    <numFmt numFmtId="170" formatCode="_(&quot;$&quot;* #,##0.00_);_(&quot;$&quot;* \(#,##0.00\);_(&quot;$&quot;* &quot;-&quot;??_);_(@_)"/>
    <numFmt numFmtId="171" formatCode="_-* #,##0.00\ _$_-;\-* #,##0.00\ _$_-;_-* &quot;-&quot;??\ _$_-;_-@_-"/>
    <numFmt numFmtId="172" formatCode="0.0000"/>
    <numFmt numFmtId="173" formatCode="_-* #,##0.00\ _P_t_s_-;\-* #,##0.00\ _P_t_s_-;_-* &quot;-&quot;??\ _P_t_s_-;_-@_-"/>
    <numFmt numFmtId="174" formatCode="_-* #,##0.00_-;\-* #,##0.00_-;_-* &quot;-&quot;??_-;_-@_-"/>
    <numFmt numFmtId="175" formatCode="0.00000"/>
    <numFmt numFmtId="176" formatCode="&quot;$&quot;#,##0;[Red]\-&quot;$&quot;#,##0"/>
    <numFmt numFmtId="177" formatCode="_-&quot;RD$&quot;* #,##0.00_-;\-&quot;RD$&quot;* #,##0.00_-;_-&quot;RD$&quot;* &quot;-&quot;??_-;_-@_-"/>
    <numFmt numFmtId="178" formatCode="_([$€]* #,##0.00_);_([$€]* \(#,##0.00\);_([$€]* &quot;-&quot;??_);_(@_)"/>
    <numFmt numFmtId="179" formatCode="#,##0.000"/>
    <numFmt numFmtId="180" formatCode="_-* #,##0.0000_-;\-* #,##0.0000_-;_-* &quot;-&quot;??_-;_-@_-"/>
    <numFmt numFmtId="181" formatCode="_-* #,##0_-;\-* #,##0_-;_-* &quot;-&quot;_-;_-@_-"/>
    <numFmt numFmtId="182" formatCode="#,##0.00\ &quot;M³S&quot;"/>
    <numFmt numFmtId="183" formatCode="@\ &quot;:&quot;\ \ "/>
    <numFmt numFmtId="184" formatCode="#,##0.00\ &quot;KM&quot;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 MT"/>
    </font>
    <font>
      <sz val="10"/>
      <name val="Arial"/>
      <family val="2"/>
    </font>
    <font>
      <sz val="12"/>
      <name val="Lydian"/>
    </font>
    <font>
      <sz val="10.1"/>
      <color indexed="8"/>
      <name val="Times New Roman"/>
      <family val="1"/>
    </font>
    <font>
      <b/>
      <i/>
      <sz val="16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 val="singleAccounting"/>
      <sz val="10"/>
      <color rgb="FF00206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8"/>
      <color indexed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36"/>
      <name val="MS Sans Serif"/>
      <family val="2"/>
    </font>
    <font>
      <sz val="11"/>
      <name val="Times New Roman"/>
      <family val="1"/>
    </font>
    <font>
      <sz val="11"/>
      <color indexed="19"/>
      <name val="Calibri"/>
      <family val="2"/>
    </font>
    <font>
      <sz val="10"/>
      <name val="Courier"/>
      <family val="3"/>
    </font>
    <font>
      <sz val="8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8"/>
      <name val="Cambria"/>
      <family val="1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u/>
      <sz val="9"/>
      <color rgb="FF002060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57"/>
      </patternFill>
    </fill>
    <fill>
      <patternFill patternType="solid">
        <fgColor theme="0"/>
        <bgColor indexed="5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/>
    <xf numFmtId="9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10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166" fontId="6" fillId="0" borderId="0"/>
    <xf numFmtId="166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15" fillId="0" borderId="0">
      <alignment vertical="center"/>
    </xf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2" borderId="0" applyNumberFormat="0" applyBorder="0" applyAlignment="0" applyProtection="0"/>
    <xf numFmtId="0" fontId="27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26" borderId="9" applyNumberFormat="0" applyAlignment="0" applyProtection="0"/>
    <xf numFmtId="0" fontId="30" fillId="27" borderId="9" applyNumberFormat="0" applyAlignment="0" applyProtection="0"/>
    <xf numFmtId="0" fontId="30" fillId="27" borderId="9" applyNumberFormat="0" applyAlignment="0" applyProtection="0"/>
    <xf numFmtId="0" fontId="30" fillId="27" borderId="9" applyNumberFormat="0" applyAlignment="0" applyProtection="0"/>
    <xf numFmtId="0" fontId="30" fillId="27" borderId="9" applyNumberFormat="0" applyAlignment="0" applyProtection="0"/>
    <xf numFmtId="0" fontId="30" fillId="27" borderId="9" applyNumberFormat="0" applyAlignment="0" applyProtection="0"/>
    <xf numFmtId="0" fontId="30" fillId="27" borderId="9" applyNumberFormat="0" applyAlignment="0" applyProtection="0"/>
    <xf numFmtId="0" fontId="30" fillId="27" borderId="9" applyNumberFormat="0" applyAlignment="0" applyProtection="0"/>
    <xf numFmtId="0" fontId="17" fillId="28" borderId="10" applyNumberFormat="0" applyAlignment="0" applyProtection="0"/>
    <xf numFmtId="0" fontId="17" fillId="28" borderId="10" applyNumberFormat="0" applyAlignment="0" applyProtection="0"/>
    <xf numFmtId="0" fontId="17" fillId="28" borderId="10" applyNumberFormat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17" fillId="28" borderId="10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2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0" fontId="34" fillId="0" borderId="0" applyFont="0" applyFill="0" applyBorder="0" applyAlignment="0" applyProtection="0"/>
    <xf numFmtId="4" fontId="35" fillId="29" borderId="0" applyNumberFormat="0" applyBorder="0" applyAlignment="0" applyProtection="0">
      <alignment horizontal="center"/>
    </xf>
    <xf numFmtId="4" fontId="35" fillId="30" borderId="0" applyNumberFormat="0" applyBorder="0" applyAlignment="0" applyProtection="0">
      <alignment horizontal="center"/>
    </xf>
    <xf numFmtId="4" fontId="35" fillId="30" borderId="0" applyNumberFormat="0" applyBorder="0" applyAlignment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26" fillId="38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7" fillId="17" borderId="9" applyNumberFormat="0" applyAlignment="0" applyProtection="0"/>
    <xf numFmtId="0" fontId="37" fillId="17" borderId="9" applyNumberFormat="0" applyAlignment="0" applyProtection="0"/>
    <xf numFmtId="0" fontId="37" fillId="17" borderId="9" applyNumberFormat="0" applyAlignment="0" applyProtection="0"/>
    <xf numFmtId="0" fontId="37" fillId="17" borderId="9" applyNumberFormat="0" applyAlignment="0" applyProtection="0"/>
    <xf numFmtId="0" fontId="37" fillId="17" borderId="9" applyNumberFormat="0" applyAlignment="0" applyProtection="0"/>
    <xf numFmtId="0" fontId="37" fillId="17" borderId="9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42" fillId="0" borderId="0" applyFill="0" applyBorder="0" applyAlignment="0" applyProtection="0">
      <alignment vertical="top"/>
      <protection locked="0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37" fillId="17" borderId="9" applyNumberFormat="0" applyAlignment="0" applyProtection="0"/>
    <xf numFmtId="0" fontId="37" fillId="17" borderId="9" applyNumberFormat="0" applyAlignment="0" applyProtection="0"/>
    <xf numFmtId="0" fontId="31" fillId="0" borderId="11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7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40" fontId="33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" fillId="0" borderId="0" applyFont="0" applyFill="0" applyBorder="0" applyAlignment="0" applyProtection="0"/>
    <xf numFmtId="181" fontId="15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82" fontId="33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4" fontId="33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4" fontId="46" fillId="0" borderId="0" applyFill="0">
      <alignment horizontal="center"/>
    </xf>
    <xf numFmtId="0" fontId="7" fillId="0" borderId="0"/>
    <xf numFmtId="0" fontId="7" fillId="0" borderId="0"/>
    <xf numFmtId="0" fontId="1" fillId="0" borderId="0"/>
    <xf numFmtId="0" fontId="15" fillId="0" borderId="0"/>
    <xf numFmtId="0" fontId="15" fillId="0" borderId="0"/>
    <xf numFmtId="0" fontId="33" fillId="0" borderId="0"/>
    <xf numFmtId="0" fontId="1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5" fillId="0" borderId="0"/>
    <xf numFmtId="0" fontId="33" fillId="14" borderId="15" applyNumberFormat="0" applyFont="0" applyAlignment="0" applyProtection="0"/>
    <xf numFmtId="0" fontId="33" fillId="14" borderId="15" applyNumberFormat="0" applyFont="0" applyAlignment="0" applyProtection="0"/>
    <xf numFmtId="0" fontId="33" fillId="14" borderId="15" applyNumberFormat="0" applyFont="0" applyAlignment="0" applyProtection="0"/>
    <xf numFmtId="0" fontId="33" fillId="14" borderId="15" applyNumberFormat="0" applyFont="0" applyAlignment="0" applyProtection="0"/>
    <xf numFmtId="0" fontId="33" fillId="14" borderId="15" applyNumberFormat="0" applyFont="0" applyAlignment="0" applyProtection="0"/>
    <xf numFmtId="0" fontId="33" fillId="14" borderId="15" applyNumberFormat="0" applyFont="0" applyAlignment="0" applyProtection="0"/>
    <xf numFmtId="0" fontId="33" fillId="14" borderId="15" applyNumberFormat="0" applyFont="0" applyAlignment="0" applyProtection="0"/>
    <xf numFmtId="0" fontId="33" fillId="14" borderId="15" applyNumberFormat="0" applyFont="0" applyAlignment="0" applyProtection="0"/>
    <xf numFmtId="0" fontId="48" fillId="26" borderId="16" applyNumberFormat="0" applyAlignment="0" applyProtection="0"/>
    <xf numFmtId="0" fontId="48" fillId="27" borderId="16" applyNumberFormat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8" fillId="27" borderId="16" applyNumberFormat="0" applyAlignment="0" applyProtection="0"/>
    <xf numFmtId="0" fontId="48" fillId="27" borderId="16" applyNumberFormat="0" applyAlignment="0" applyProtection="0"/>
    <xf numFmtId="0" fontId="48" fillId="27" borderId="16" applyNumberFormat="0" applyAlignment="0" applyProtection="0"/>
    <xf numFmtId="0" fontId="48" fillId="27" borderId="16" applyNumberFormat="0" applyAlignment="0" applyProtection="0"/>
    <xf numFmtId="0" fontId="48" fillId="27" borderId="16" applyNumberFormat="0" applyAlignment="0" applyProtection="0"/>
    <xf numFmtId="0" fontId="48" fillId="27" borderId="16" applyNumberFormat="0" applyAlignment="0" applyProtection="0"/>
    <xf numFmtId="4" fontId="49" fillId="0" borderId="0" applyNumberFormat="0" applyFill="0" applyBorder="0" applyAlignment="0" applyProtection="0">
      <alignment horizont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74" fontId="58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4" fillId="0" borderId="0" xfId="49" applyFont="1" applyAlignment="1">
      <alignment vertical="center"/>
    </xf>
    <xf numFmtId="166" fontId="3" fillId="0" borderId="0" xfId="3" applyFont="1" applyBorder="1" applyAlignment="1" applyProtection="1">
      <alignment vertical="center"/>
    </xf>
    <xf numFmtId="0" fontId="4" fillId="4" borderId="8" xfId="49" applyFont="1" applyFill="1" applyBorder="1" applyAlignment="1">
      <alignment vertical="center"/>
    </xf>
    <xf numFmtId="0" fontId="19" fillId="0" borderId="0" xfId="49" applyFont="1" applyAlignment="1">
      <alignment vertical="center"/>
    </xf>
    <xf numFmtId="0" fontId="20" fillId="0" borderId="0" xfId="49" applyFont="1" applyAlignment="1">
      <alignment vertical="center"/>
    </xf>
    <xf numFmtId="49" fontId="21" fillId="0" borderId="0" xfId="49" applyNumberFormat="1" applyFont="1" applyAlignment="1">
      <alignment vertical="center"/>
    </xf>
    <xf numFmtId="49" fontId="19" fillId="0" borderId="0" xfId="49" applyNumberFormat="1" applyFont="1" applyAlignment="1">
      <alignment vertical="center"/>
    </xf>
    <xf numFmtId="0" fontId="4" fillId="2" borderId="7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10" fontId="19" fillId="0" borderId="0" xfId="2" applyNumberFormat="1" applyFont="1" applyAlignment="1">
      <alignment horizontal="right" vertical="center"/>
    </xf>
    <xf numFmtId="165" fontId="19" fillId="0" borderId="0" xfId="49" applyNumberFormat="1" applyFont="1" applyAlignment="1">
      <alignment horizontal="right" vertical="center"/>
    </xf>
    <xf numFmtId="166" fontId="18" fillId="0" borderId="0" xfId="3" applyFont="1" applyAlignment="1" applyProtection="1">
      <protection locked="0"/>
    </xf>
    <xf numFmtId="166" fontId="18" fillId="0" borderId="0" xfId="3" applyFont="1" applyAlignment="1"/>
    <xf numFmtId="165" fontId="18" fillId="0" borderId="0" xfId="3" applyNumberFormat="1" applyFont="1" applyAlignment="1"/>
    <xf numFmtId="165" fontId="13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166" fontId="18" fillId="0" borderId="0" xfId="3" applyFont="1" applyAlignment="1" applyProtection="1"/>
    <xf numFmtId="165" fontId="3" fillId="0" borderId="0" xfId="3" applyNumberFormat="1" applyFont="1" applyBorder="1" applyAlignment="1" applyProtection="1">
      <alignment horizontal="right" vertical="center"/>
    </xf>
    <xf numFmtId="165" fontId="18" fillId="0" borderId="0" xfId="3" applyNumberFormat="1" applyFont="1" applyFill="1" applyBorder="1" applyAlignment="1" applyProtection="1">
      <alignment horizontal="right" vertical="center"/>
    </xf>
    <xf numFmtId="165" fontId="18" fillId="0" borderId="0" xfId="493" applyNumberFormat="1" applyFont="1" applyAlignment="1" applyProtection="1">
      <alignment vertical="center"/>
    </xf>
    <xf numFmtId="0" fontId="19" fillId="0" borderId="0" xfId="49" applyFont="1" applyAlignment="1">
      <alignment horizontal="center" vertical="center"/>
    </xf>
    <xf numFmtId="165" fontId="19" fillId="0" borderId="0" xfId="493" applyNumberFormat="1" applyFont="1" applyAlignment="1">
      <alignment horizontal="right" vertical="center"/>
    </xf>
    <xf numFmtId="4" fontId="19" fillId="0" borderId="0" xfId="49" applyNumberFormat="1" applyFont="1" applyAlignment="1">
      <alignment horizontal="center" vertical="center"/>
    </xf>
    <xf numFmtId="165" fontId="19" fillId="0" borderId="0" xfId="49" applyNumberFormat="1" applyFont="1" applyAlignment="1">
      <alignment vertical="center"/>
    </xf>
    <xf numFmtId="166" fontId="18" fillId="0" borderId="0" xfId="3" applyFont="1" applyAlignment="1">
      <alignment horizontal="center"/>
    </xf>
    <xf numFmtId="165" fontId="18" fillId="0" borderId="0" xfId="493" applyNumberFormat="1" applyFont="1" applyAlignment="1">
      <alignment vertical="center"/>
    </xf>
    <xf numFmtId="49" fontId="19" fillId="0" borderId="0" xfId="49" applyNumberFormat="1" applyFont="1" applyAlignment="1">
      <alignment horizontal="center" vertical="center"/>
    </xf>
    <xf numFmtId="165" fontId="3" fillId="0" borderId="0" xfId="3" applyNumberFormat="1" applyFont="1" applyBorder="1" applyAlignment="1" applyProtection="1">
      <alignment horizontal="center" vertical="center"/>
    </xf>
    <xf numFmtId="165" fontId="22" fillId="2" borderId="2" xfId="493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165" fontId="3" fillId="3" borderId="0" xfId="0" applyNumberFormat="1" applyFont="1" applyFill="1" applyBorder="1" applyAlignment="1" applyProtection="1">
      <alignment horizontal="right" vertical="center"/>
    </xf>
    <xf numFmtId="165" fontId="3" fillId="3" borderId="0" xfId="493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165" fontId="3" fillId="3" borderId="0" xfId="2" applyNumberFormat="1" applyFont="1" applyFill="1" applyBorder="1" applyAlignment="1" applyProtection="1">
      <alignment horizontal="right" vertical="center"/>
    </xf>
    <xf numFmtId="10" fontId="3" fillId="3" borderId="0" xfId="2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  <protection locked="0"/>
    </xf>
    <xf numFmtId="165" fontId="18" fillId="0" borderId="0" xfId="3" applyNumberFormat="1" applyFont="1" applyAlignment="1" applyProtection="1">
      <protection locked="0"/>
    </xf>
    <xf numFmtId="165" fontId="18" fillId="0" borderId="0" xfId="493" applyNumberFormat="1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9" fillId="3" borderId="0" xfId="49" applyFont="1" applyFill="1" applyAlignment="1">
      <alignment vertical="center"/>
    </xf>
    <xf numFmtId="4" fontId="19" fillId="3" borderId="0" xfId="49" applyNumberFormat="1" applyFont="1" applyFill="1" applyAlignment="1">
      <alignment horizontal="center" vertical="center"/>
    </xf>
    <xf numFmtId="165" fontId="19" fillId="3" borderId="0" xfId="49" applyNumberFormat="1" applyFont="1" applyFill="1" applyAlignment="1">
      <alignment horizontal="right" vertical="center"/>
    </xf>
    <xf numFmtId="165" fontId="18" fillId="3" borderId="0" xfId="493" applyFont="1" applyFill="1" applyAlignment="1"/>
    <xf numFmtId="0" fontId="19" fillId="0" borderId="0" xfId="49" applyFont="1" applyBorder="1" applyAlignment="1">
      <alignment horizontal="center" vertical="center"/>
    </xf>
    <xf numFmtId="167" fontId="18" fillId="3" borderId="0" xfId="3" applyNumberFormat="1" applyFont="1" applyFill="1" applyAlignment="1"/>
    <xf numFmtId="167" fontId="3" fillId="3" borderId="0" xfId="0" applyNumberFormat="1" applyFont="1" applyFill="1" applyAlignment="1">
      <alignment vertical="center"/>
    </xf>
    <xf numFmtId="167" fontId="3" fillId="3" borderId="0" xfId="1" applyNumberFormat="1" applyFont="1" applyFill="1" applyAlignment="1">
      <alignment vertical="center"/>
    </xf>
    <xf numFmtId="167" fontId="18" fillId="0" borderId="0" xfId="3" applyNumberFormat="1" applyFont="1" applyAlignment="1"/>
    <xf numFmtId="49" fontId="60" fillId="3" borderId="0" xfId="0" applyNumberFormat="1" applyFont="1" applyFill="1" applyBorder="1" applyAlignment="1">
      <alignment horizontal="center" vertical="center"/>
    </xf>
    <xf numFmtId="4" fontId="59" fillId="3" borderId="0" xfId="0" applyNumberFormat="1" applyFont="1" applyFill="1" applyBorder="1" applyAlignment="1">
      <alignment horizontal="right" vertical="center"/>
    </xf>
    <xf numFmtId="166" fontId="3" fillId="0" borderId="0" xfId="3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56" fillId="3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57" fillId="3" borderId="0" xfId="0" applyFont="1" applyFill="1" applyBorder="1" applyAlignment="1" applyProtection="1">
      <alignment vertical="center"/>
    </xf>
    <xf numFmtId="0" fontId="57" fillId="3" borderId="0" xfId="0" applyFont="1" applyFill="1" applyBorder="1" applyAlignment="1" applyProtection="1">
      <alignment vertical="center"/>
      <protection locked="0"/>
    </xf>
    <xf numFmtId="4" fontId="21" fillId="0" borderId="0" xfId="49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" fillId="3" borderId="0" xfId="0" applyNumberFormat="1" applyFont="1" applyFill="1" applyBorder="1" applyAlignment="1" applyProtection="1">
      <alignment vertical="center" wrapText="1"/>
    </xf>
    <xf numFmtId="49" fontId="14" fillId="3" borderId="0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165" fontId="4" fillId="2" borderId="23" xfId="0" applyNumberFormat="1" applyFont="1" applyFill="1" applyBorder="1" applyAlignment="1" applyProtection="1">
      <alignment horizontal="center" vertical="center"/>
    </xf>
    <xf numFmtId="165" fontId="4" fillId="2" borderId="22" xfId="0" applyNumberFormat="1" applyFont="1" applyFill="1" applyBorder="1" applyAlignment="1" applyProtection="1">
      <alignment horizontal="center" vertical="center"/>
    </xf>
    <xf numFmtId="165" fontId="4" fillId="2" borderId="24" xfId="493" applyNumberFormat="1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165" fontId="18" fillId="0" borderId="0" xfId="3" applyNumberFormat="1" applyFont="1" applyBorder="1" applyAlignment="1" applyProtection="1">
      <alignment horizontal="center"/>
      <protection locked="0"/>
    </xf>
    <xf numFmtId="0" fontId="4" fillId="4" borderId="2" xfId="49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19" fillId="0" borderId="0" xfId="49" applyFont="1" applyBorder="1" applyAlignment="1">
      <alignment vertical="center"/>
    </xf>
    <xf numFmtId="0" fontId="55" fillId="5" borderId="0" xfId="49" applyFont="1" applyFill="1" applyBorder="1" applyAlignment="1">
      <alignment vertical="center"/>
    </xf>
    <xf numFmtId="0" fontId="54" fillId="5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vertical="center"/>
    </xf>
    <xf numFmtId="49" fontId="20" fillId="0" borderId="0" xfId="49" applyNumberFormat="1" applyFont="1" applyAlignment="1">
      <alignment vertical="center"/>
    </xf>
    <xf numFmtId="49" fontId="25" fillId="0" borderId="0" xfId="49" applyNumberFormat="1" applyFont="1" applyAlignment="1">
      <alignment vertical="center"/>
    </xf>
    <xf numFmtId="49" fontId="61" fillId="0" borderId="0" xfId="0" applyNumberFormat="1" applyFont="1" applyAlignment="1" applyProtection="1">
      <alignment wrapText="1"/>
    </xf>
    <xf numFmtId="49" fontId="4" fillId="2" borderId="2" xfId="49" applyNumberFormat="1" applyFont="1" applyFill="1" applyBorder="1" applyAlignment="1">
      <alignment vertical="center"/>
    </xf>
    <xf numFmtId="49" fontId="19" fillId="0" borderId="0" xfId="49" applyNumberFormat="1" applyFont="1" applyBorder="1" applyAlignment="1">
      <alignment vertical="center"/>
    </xf>
    <xf numFmtId="165" fontId="3" fillId="3" borderId="0" xfId="0" applyNumberFormat="1" applyFont="1" applyFill="1" applyBorder="1" applyAlignment="1" applyProtection="1">
      <alignment vertical="center"/>
      <protection locked="0"/>
    </xf>
    <xf numFmtId="4" fontId="18" fillId="3" borderId="0" xfId="3" applyNumberFormat="1" applyFont="1" applyFill="1" applyBorder="1" applyAlignment="1" applyProtection="1">
      <alignment vertical="center"/>
    </xf>
    <xf numFmtId="49" fontId="60" fillId="3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 indent="1"/>
    </xf>
    <xf numFmtId="4" fontId="19" fillId="0" borderId="0" xfId="49" applyNumberFormat="1" applyFont="1" applyAlignment="1">
      <alignment horizontal="right" vertical="center"/>
    </xf>
    <xf numFmtId="0" fontId="19" fillId="0" borderId="0" xfId="49" applyFont="1" applyAlignment="1">
      <alignment horizontal="justify"/>
    </xf>
    <xf numFmtId="0" fontId="64" fillId="0" borderId="0" xfId="0" applyFont="1" applyFill="1" applyBorder="1" applyAlignment="1">
      <alignment vertical="center" wrapText="1"/>
    </xf>
    <xf numFmtId="4" fontId="3" fillId="0" borderId="0" xfId="0" applyNumberFormat="1" applyFont="1" applyBorder="1" applyAlignment="1">
      <alignment vertical="center"/>
    </xf>
    <xf numFmtId="0" fontId="65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2" fontId="66" fillId="0" borderId="0" xfId="0" applyNumberFormat="1" applyFont="1" applyAlignment="1">
      <alignment vertical="center"/>
    </xf>
    <xf numFmtId="0" fontId="67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165" fontId="14" fillId="0" borderId="0" xfId="493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/>
    <xf numFmtId="165" fontId="14" fillId="0" borderId="0" xfId="493" applyFont="1" applyFill="1" applyAlignment="1">
      <alignment horizontal="center" vertical="center"/>
    </xf>
    <xf numFmtId="165" fontId="24" fillId="0" borderId="0" xfId="493" applyFont="1" applyFill="1" applyAlignment="1">
      <alignment horizontal="center" vertical="center"/>
    </xf>
    <xf numFmtId="0" fontId="68" fillId="0" borderId="0" xfId="0" applyFont="1"/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24" fillId="0" borderId="0" xfId="0" applyFont="1" applyFill="1" applyAlignment="1">
      <alignment vertical="center"/>
    </xf>
    <xf numFmtId="0" fontId="14" fillId="0" borderId="0" xfId="15" applyFont="1" applyFill="1" applyBorder="1" applyAlignment="1">
      <alignment vertical="center" wrapText="1"/>
    </xf>
    <xf numFmtId="0" fontId="14" fillId="0" borderId="0" xfId="15" applyFont="1" applyBorder="1" applyAlignment="1">
      <alignment horizontal="center" vertical="center" wrapText="1"/>
    </xf>
    <xf numFmtId="4" fontId="14" fillId="0" borderId="0" xfId="15" applyNumberFormat="1" applyFont="1" applyFill="1" applyBorder="1" applyAlignment="1">
      <alignment horizontal="center" vertical="center"/>
    </xf>
    <xf numFmtId="166" fontId="18" fillId="0" borderId="0" xfId="3" applyFont="1" applyAlignment="1" applyProtection="1">
      <alignment horizontal="center"/>
      <protection locked="0"/>
    </xf>
    <xf numFmtId="0" fontId="63" fillId="3" borderId="0" xfId="0" applyFont="1" applyFill="1" applyBorder="1" applyAlignment="1" applyProtection="1">
      <alignment horizontal="center" vertical="center"/>
      <protection locked="0"/>
    </xf>
    <xf numFmtId="10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9" fontId="23" fillId="0" borderId="1" xfId="2" applyFont="1" applyBorder="1" applyAlignment="1" applyProtection="1">
      <alignment horizontal="center" vertical="center"/>
      <protection locked="0"/>
    </xf>
    <xf numFmtId="166" fontId="23" fillId="0" borderId="0" xfId="3" applyFont="1" applyBorder="1" applyAlignment="1" applyProtection="1">
      <alignment horizontal="center"/>
      <protection locked="0"/>
    </xf>
    <xf numFmtId="166" fontId="22" fillId="2" borderId="3" xfId="3" applyFont="1" applyFill="1" applyBorder="1" applyAlignment="1" applyProtection="1">
      <alignment horizontal="right" vertical="center"/>
    </xf>
    <xf numFmtId="166" fontId="22" fillId="2" borderId="4" xfId="3" applyFont="1" applyFill="1" applyBorder="1" applyAlignment="1" applyProtection="1">
      <alignment horizontal="right" vertical="center"/>
    </xf>
    <xf numFmtId="166" fontId="22" fillId="2" borderId="5" xfId="3" applyFont="1" applyFill="1" applyBorder="1" applyAlignment="1" applyProtection="1">
      <alignment horizontal="right" vertical="center"/>
    </xf>
    <xf numFmtId="166" fontId="3" fillId="0" borderId="0" xfId="3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49" fontId="14" fillId="3" borderId="0" xfId="0" applyNumberFormat="1" applyFont="1" applyFill="1" applyBorder="1" applyAlignment="1" applyProtection="1">
      <alignment horizontal="left" vertical="center" wrapText="1"/>
    </xf>
    <xf numFmtId="165" fontId="18" fillId="0" borderId="6" xfId="3" applyNumberFormat="1" applyFont="1" applyBorder="1" applyAlignment="1" applyProtection="1">
      <alignment horizontal="center"/>
      <protection locked="0"/>
    </xf>
  </cellXfs>
  <cellStyles count="496">
    <cellStyle name="20% - Accent1" xfId="54"/>
    <cellStyle name="20% - Accent1 2" xfId="55"/>
    <cellStyle name="20% - Accent2" xfId="56"/>
    <cellStyle name="20% - Accent2 2" xfId="57"/>
    <cellStyle name="20% - Accent3" xfId="58"/>
    <cellStyle name="20% - Accent3 2" xfId="59"/>
    <cellStyle name="20% - Accent4" xfId="60"/>
    <cellStyle name="20% - Accent4 2" xfId="61"/>
    <cellStyle name="20% - Accent5" xfId="62"/>
    <cellStyle name="20% - Accent5 2" xfId="63"/>
    <cellStyle name="20% - Accent6" xfId="64"/>
    <cellStyle name="20% - Accent6 2" xfId="65"/>
    <cellStyle name="20% - Énfasis1 2" xfId="66"/>
    <cellStyle name="20% - Énfasis1 2 2" xfId="67"/>
    <cellStyle name="20% - Énfasis1 3" xfId="68"/>
    <cellStyle name="20% - Énfasis1 3 2" xfId="69"/>
    <cellStyle name="20% - Énfasis1 4" xfId="70"/>
    <cellStyle name="20% - Énfasis1 4 2" xfId="71"/>
    <cellStyle name="20% - Énfasis2 2" xfId="72"/>
    <cellStyle name="20% - Énfasis2 2 2" xfId="73"/>
    <cellStyle name="20% - Énfasis2 3" xfId="74"/>
    <cellStyle name="20% - Énfasis2 3 2" xfId="75"/>
    <cellStyle name="20% - Énfasis2 4" xfId="76"/>
    <cellStyle name="20% - Énfasis2 4 2" xfId="77"/>
    <cellStyle name="20% - Énfasis3 2" xfId="78"/>
    <cellStyle name="20% - Énfasis3 2 2" xfId="79"/>
    <cellStyle name="20% - Énfasis3 3" xfId="80"/>
    <cellStyle name="20% - Énfasis3 3 2" xfId="81"/>
    <cellStyle name="20% - Énfasis3 4" xfId="82"/>
    <cellStyle name="20% - Énfasis3 4 2" xfId="83"/>
    <cellStyle name="20% - Énfasis4 2" xfId="84"/>
    <cellStyle name="20% - Énfasis4 2 2" xfId="85"/>
    <cellStyle name="20% - Énfasis4 3" xfId="86"/>
    <cellStyle name="20% - Énfasis4 3 2" xfId="87"/>
    <cellStyle name="20% - Énfasis4 4" xfId="88"/>
    <cellStyle name="20% - Énfasis4 4 2" xfId="89"/>
    <cellStyle name="20% - Énfasis5 2" xfId="90"/>
    <cellStyle name="20% - Énfasis5 2 2" xfId="91"/>
    <cellStyle name="20% - Énfasis5 3" xfId="92"/>
    <cellStyle name="20% - Énfasis5 3 2" xfId="93"/>
    <cellStyle name="20% - Énfasis5 4" xfId="94"/>
    <cellStyle name="20% - Énfasis5 4 2" xfId="95"/>
    <cellStyle name="20% - Énfasis6 2" xfId="96"/>
    <cellStyle name="20% - Énfasis6 2 2" xfId="97"/>
    <cellStyle name="20% - Énfasis6 3" xfId="98"/>
    <cellStyle name="20% - Énfasis6 3 2" xfId="99"/>
    <cellStyle name="20% - Énfasis6 4" xfId="100"/>
    <cellStyle name="20% - Énfasis6 4 2" xfId="101"/>
    <cellStyle name="40% - Accent1" xfId="102"/>
    <cellStyle name="40% - Accent1 2" xfId="103"/>
    <cellStyle name="40% - Accent2" xfId="104"/>
    <cellStyle name="40% - Accent2 2" xfId="105"/>
    <cellStyle name="40% - Accent3" xfId="106"/>
    <cellStyle name="40% - Accent3 2" xfId="107"/>
    <cellStyle name="40% - Accent4" xfId="108"/>
    <cellStyle name="40% - Accent4 2" xfId="109"/>
    <cellStyle name="40% - Accent5" xfId="110"/>
    <cellStyle name="40% - Accent5 2" xfId="111"/>
    <cellStyle name="40% - Accent6" xfId="112"/>
    <cellStyle name="40% - Accent6 2" xfId="113"/>
    <cellStyle name="40% - Énfasis1 2" xfId="114"/>
    <cellStyle name="40% - Énfasis1 2 2" xfId="115"/>
    <cellStyle name="40% - Énfasis1 3" xfId="116"/>
    <cellStyle name="40% - Énfasis1 3 2" xfId="117"/>
    <cellStyle name="40% - Énfasis1 4" xfId="118"/>
    <cellStyle name="40% - Énfasis1 4 2" xfId="119"/>
    <cellStyle name="40% - Énfasis2 2" xfId="120"/>
    <cellStyle name="40% - Énfasis2 2 2" xfId="121"/>
    <cellStyle name="40% - Énfasis2 3" xfId="122"/>
    <cellStyle name="40% - Énfasis2 3 2" xfId="123"/>
    <cellStyle name="40% - Énfasis2 4" xfId="124"/>
    <cellStyle name="40% - Énfasis2 4 2" xfId="125"/>
    <cellStyle name="40% - Énfasis3 2" xfId="126"/>
    <cellStyle name="40% - Énfasis3 2 2" xfId="127"/>
    <cellStyle name="40% - Énfasis3 3" xfId="128"/>
    <cellStyle name="40% - Énfasis3 3 2" xfId="129"/>
    <cellStyle name="40% - Énfasis3 4" xfId="130"/>
    <cellStyle name="40% - Énfasis3 4 2" xfId="131"/>
    <cellStyle name="40% - Énfasis4 2" xfId="132"/>
    <cellStyle name="40% - Énfasis4 2 2" xfId="133"/>
    <cellStyle name="40% - Énfasis4 3" xfId="134"/>
    <cellStyle name="40% - Énfasis4 3 2" xfId="135"/>
    <cellStyle name="40% - Énfasis4 4" xfId="136"/>
    <cellStyle name="40% - Énfasis4 4 2" xfId="137"/>
    <cellStyle name="40% - Énfasis5 2" xfId="138"/>
    <cellStyle name="40% - Énfasis5 2 2" xfId="139"/>
    <cellStyle name="40% - Énfasis5 3" xfId="140"/>
    <cellStyle name="40% - Énfasis5 3 2" xfId="141"/>
    <cellStyle name="40% - Énfasis5 4" xfId="142"/>
    <cellStyle name="40% - Énfasis5 4 2" xfId="143"/>
    <cellStyle name="40% - Énfasis6 2" xfId="144"/>
    <cellStyle name="40% - Énfasis6 2 2" xfId="145"/>
    <cellStyle name="40% - Énfasis6 3" xfId="146"/>
    <cellStyle name="40% - Énfasis6 3 2" xfId="147"/>
    <cellStyle name="40% - Énfasis6 4" xfId="148"/>
    <cellStyle name="40% - Énfasis6 4 2" xfId="149"/>
    <cellStyle name="60% - Accent1" xfId="150"/>
    <cellStyle name="60% - Accent2" xfId="151"/>
    <cellStyle name="60% - Accent3" xfId="152"/>
    <cellStyle name="60% - Accent4" xfId="153"/>
    <cellStyle name="60% - Accent5" xfId="154"/>
    <cellStyle name="60% - Accent6" xfId="155"/>
    <cellStyle name="60% - Énfasis1 2" xfId="156"/>
    <cellStyle name="60% - Énfasis1 3" xfId="157"/>
    <cellStyle name="60% - Énfasis1 4" xfId="158"/>
    <cellStyle name="60% - Énfasis2 2" xfId="159"/>
    <cellStyle name="60% - Énfasis2 3" xfId="160"/>
    <cellStyle name="60% - Énfasis2 4" xfId="161"/>
    <cellStyle name="60% - Énfasis3 2" xfId="162"/>
    <cellStyle name="60% - Énfasis3 3" xfId="163"/>
    <cellStyle name="60% - Énfasis3 4" xfId="164"/>
    <cellStyle name="60% - Énfasis4 2" xfId="165"/>
    <cellStyle name="60% - Énfasis4 3" xfId="166"/>
    <cellStyle name="60% - Énfasis4 4" xfId="167"/>
    <cellStyle name="60% - Énfasis5 2" xfId="168"/>
    <cellStyle name="60% - Énfasis5 3" xfId="169"/>
    <cellStyle name="60% - Énfasis5 4" xfId="170"/>
    <cellStyle name="60% - Énfasis6 2" xfId="171"/>
    <cellStyle name="60% - Énfasis6 3" xfId="172"/>
    <cellStyle name="60% - Énfasis6 4" xfId="173"/>
    <cellStyle name="Accent1" xfId="174"/>
    <cellStyle name="Accent2" xfId="175"/>
    <cellStyle name="Accent3" xfId="176"/>
    <cellStyle name="Accent4" xfId="177"/>
    <cellStyle name="Accent5" xfId="178"/>
    <cellStyle name="Accent6" xfId="179"/>
    <cellStyle name="Bad" xfId="180"/>
    <cellStyle name="Buena 2" xfId="181"/>
    <cellStyle name="Buena 3" xfId="182"/>
    <cellStyle name="Buena 4" xfId="183"/>
    <cellStyle name="Calculation" xfId="184"/>
    <cellStyle name="Calculation 2" xfId="185"/>
    <cellStyle name="Cálculo 2" xfId="186"/>
    <cellStyle name="Cálculo 2 2" xfId="187"/>
    <cellStyle name="Cálculo 3" xfId="188"/>
    <cellStyle name="Cálculo 3 2" xfId="189"/>
    <cellStyle name="Cálculo 4" xfId="190"/>
    <cellStyle name="Cálculo 4 2" xfId="191"/>
    <cellStyle name="Celda de comprobación 2" xfId="192"/>
    <cellStyle name="Celda de comprobación 3" xfId="193"/>
    <cellStyle name="Celda de comprobación 4" xfId="194"/>
    <cellStyle name="Celda vinculada 2" xfId="195"/>
    <cellStyle name="Celda vinculada 3" xfId="196"/>
    <cellStyle name="Celda vinculada 4" xfId="197"/>
    <cellStyle name="Check Cell" xfId="198"/>
    <cellStyle name="Comma" xfId="493" builtinId="3"/>
    <cellStyle name="Comma 10" xfId="199"/>
    <cellStyle name="Comma 10 2" xfId="200"/>
    <cellStyle name="Comma 11" xfId="201"/>
    <cellStyle name="Comma 12" xfId="202"/>
    <cellStyle name="Comma 12 2" xfId="203"/>
    <cellStyle name="Comma 2" xfId="6"/>
    <cellStyle name="Comma 2 2" xfId="7"/>
    <cellStyle name="Comma 2 3" xfId="204"/>
    <cellStyle name="Comma 3" xfId="8"/>
    <cellStyle name="Comma 3 2" xfId="205"/>
    <cellStyle name="Comma 4" xfId="206"/>
    <cellStyle name="Comma 5" xfId="207"/>
    <cellStyle name="Comma 6" xfId="208"/>
    <cellStyle name="Comma 7" xfId="209"/>
    <cellStyle name="Comma 7 2" xfId="210"/>
    <cellStyle name="Comma 8" xfId="211"/>
    <cellStyle name="Comma 8 2" xfId="212"/>
    <cellStyle name="Comma 9" xfId="213"/>
    <cellStyle name="Currency" xfId="1" builtinId="4"/>
    <cellStyle name="Currency [0] 2" xfId="214"/>
    <cellStyle name="Currency 2" xfId="9"/>
    <cellStyle name="Currency 3" xfId="215"/>
    <cellStyle name="Currency 4" xfId="216"/>
    <cellStyle name="Currency 6" xfId="217"/>
    <cellStyle name="Emphasis 1" xfId="218"/>
    <cellStyle name="Emphasis 2" xfId="219"/>
    <cellStyle name="Emphasis 3" xfId="220"/>
    <cellStyle name="Encabezado 4 2" xfId="221"/>
    <cellStyle name="Encabezado 4 3" xfId="222"/>
    <cellStyle name="Encabezado 4 4" xfId="223"/>
    <cellStyle name="Énfasis 1" xfId="224"/>
    <cellStyle name="Énfasis 2" xfId="225"/>
    <cellStyle name="Énfasis 3" xfId="226"/>
    <cellStyle name="Énfasis1 - 20%" xfId="227"/>
    <cellStyle name="Énfasis1 - 20% 2" xfId="228"/>
    <cellStyle name="Énfasis1 - 40%" xfId="229"/>
    <cellStyle name="Énfasis1 - 40% 2" xfId="230"/>
    <cellStyle name="Énfasis1 - 60%" xfId="231"/>
    <cellStyle name="Énfasis1 2" xfId="232"/>
    <cellStyle name="Énfasis1 3" xfId="233"/>
    <cellStyle name="Énfasis1 4" xfId="234"/>
    <cellStyle name="Énfasis2 - 20%" xfId="235"/>
    <cellStyle name="Énfasis2 - 20% 2" xfId="236"/>
    <cellStyle name="Énfasis2 - 40%" xfId="237"/>
    <cellStyle name="Énfasis2 - 40% 2" xfId="238"/>
    <cellStyle name="Énfasis2 - 60%" xfId="239"/>
    <cellStyle name="Énfasis2 2" xfId="240"/>
    <cellStyle name="Énfasis2 3" xfId="241"/>
    <cellStyle name="Énfasis2 4" xfId="242"/>
    <cellStyle name="Énfasis3 - 20%" xfId="243"/>
    <cellStyle name="Énfasis3 - 20% 2" xfId="244"/>
    <cellStyle name="Énfasis3 - 40%" xfId="245"/>
    <cellStyle name="Énfasis3 - 40% 2" xfId="246"/>
    <cellStyle name="Énfasis3 - 60%" xfId="247"/>
    <cellStyle name="Énfasis3 2" xfId="248"/>
    <cellStyle name="Énfasis3 3" xfId="249"/>
    <cellStyle name="Énfasis3 4" xfId="250"/>
    <cellStyle name="Énfasis4 - 20%" xfId="251"/>
    <cellStyle name="Énfasis4 - 20% 2" xfId="252"/>
    <cellStyle name="Énfasis4 - 40%" xfId="253"/>
    <cellStyle name="Énfasis4 - 40% 2" xfId="254"/>
    <cellStyle name="Énfasis4 - 60%" xfId="255"/>
    <cellStyle name="Énfasis4 2" xfId="256"/>
    <cellStyle name="Énfasis4 3" xfId="257"/>
    <cellStyle name="Énfasis4 4" xfId="258"/>
    <cellStyle name="Énfasis5 - 20%" xfId="259"/>
    <cellStyle name="Énfasis5 - 20% 2" xfId="260"/>
    <cellStyle name="Énfasis5 - 40%" xfId="261"/>
    <cellStyle name="Énfasis5 - 40% 2" xfId="262"/>
    <cellStyle name="Énfasis5 - 60%" xfId="263"/>
    <cellStyle name="Énfasis5 2" xfId="264"/>
    <cellStyle name="Énfasis5 3" xfId="265"/>
    <cellStyle name="Énfasis5 4" xfId="266"/>
    <cellStyle name="Énfasis6 - 20%" xfId="267"/>
    <cellStyle name="Énfasis6 - 20% 2" xfId="268"/>
    <cellStyle name="Énfasis6 - 40%" xfId="269"/>
    <cellStyle name="Énfasis6 - 40% 2" xfId="270"/>
    <cellStyle name="Énfasis6 - 60%" xfId="271"/>
    <cellStyle name="Énfasis6 2" xfId="272"/>
    <cellStyle name="Énfasis6 3" xfId="273"/>
    <cellStyle name="Énfasis6 4" xfId="274"/>
    <cellStyle name="Entrada 2" xfId="275"/>
    <cellStyle name="Entrada 2 2" xfId="276"/>
    <cellStyle name="Entrada 3" xfId="277"/>
    <cellStyle name="Entrada 3 2" xfId="278"/>
    <cellStyle name="Entrada 4" xfId="279"/>
    <cellStyle name="Entrada 4 2" xfId="280"/>
    <cellStyle name="Euro" xfId="10"/>
    <cellStyle name="Euro 2" xfId="281"/>
    <cellStyle name="Euro 2 2" xfId="282"/>
    <cellStyle name="Euro_Analisis Barahona" xfId="283"/>
    <cellStyle name="Explanatory Text" xfId="284"/>
    <cellStyle name="Good" xfId="285"/>
    <cellStyle name="Heading 1" xfId="286"/>
    <cellStyle name="Heading 2" xfId="287"/>
    <cellStyle name="Heading 3" xfId="288"/>
    <cellStyle name="Heading 4" xfId="289"/>
    <cellStyle name="Hipervínculo visitado 2" xfId="290"/>
    <cellStyle name="Incorrecto 2" xfId="291"/>
    <cellStyle name="Incorrecto 3" xfId="292"/>
    <cellStyle name="Incorrecto 4" xfId="293"/>
    <cellStyle name="Input" xfId="294"/>
    <cellStyle name="Input 2" xfId="295"/>
    <cellStyle name="Linked Cell" xfId="296"/>
    <cellStyle name="Millares 10" xfId="297"/>
    <cellStyle name="Millares 10 2" xfId="298"/>
    <cellStyle name="Millares 10 3" xfId="53"/>
    <cellStyle name="Millares 11" xfId="299"/>
    <cellStyle name="Millares 11 2" xfId="300"/>
    <cellStyle name="Millares 12" xfId="494"/>
    <cellStyle name="Millares 12 3" xfId="301"/>
    <cellStyle name="Millares 2" xfId="11"/>
    <cellStyle name="Millares 2 2" xfId="12"/>
    <cellStyle name="Millares 2 2 2" xfId="302"/>
    <cellStyle name="Millares 2 2 2 2" xfId="303"/>
    <cellStyle name="Millares 2 2 3" xfId="304"/>
    <cellStyle name="Millares 2 3" xfId="305"/>
    <cellStyle name="Millares 2 3 2" xfId="306"/>
    <cellStyle name="Millares 2 4" xfId="307"/>
    <cellStyle name="Millares 2 4 2" xfId="308"/>
    <cellStyle name="Millares 2 5" xfId="309"/>
    <cellStyle name="Millares 3" xfId="310"/>
    <cellStyle name="Millares 3 2" xfId="311"/>
    <cellStyle name="Millares 3 2 2" xfId="312"/>
    <cellStyle name="Millares 3 2 3 3" xfId="313"/>
    <cellStyle name="Millares 3 2 5" xfId="314"/>
    <cellStyle name="Millares 3 3" xfId="315"/>
    <cellStyle name="Millares 3 3 2" xfId="316"/>
    <cellStyle name="Millares 3 4" xfId="317"/>
    <cellStyle name="Millares 3 5" xfId="318"/>
    <cellStyle name="Millares 4" xfId="13"/>
    <cellStyle name="Millares 4 2" xfId="319"/>
    <cellStyle name="Millares 4 2 2" xfId="320"/>
    <cellStyle name="Millares 4 3" xfId="321"/>
    <cellStyle name="Millares 4 3 2" xfId="322"/>
    <cellStyle name="Millares 4 4" xfId="323"/>
    <cellStyle name="Millares 4 5" xfId="324"/>
    <cellStyle name="Millares 5" xfId="325"/>
    <cellStyle name="Millares 5 2" xfId="326"/>
    <cellStyle name="Millares 5 3" xfId="327"/>
    <cellStyle name="Millares 6" xfId="328"/>
    <cellStyle name="Millares 6 2" xfId="329"/>
    <cellStyle name="Millares 6 3" xfId="330"/>
    <cellStyle name="Millares 7" xfId="331"/>
    <cellStyle name="Millares 7 2" xfId="332"/>
    <cellStyle name="Millares 7 2 2" xfId="333"/>
    <cellStyle name="Millares 7 3" xfId="334"/>
    <cellStyle name="Millares 8" xfId="335"/>
    <cellStyle name="Millares 8 2" xfId="336"/>
    <cellStyle name="Millares 9" xfId="337"/>
    <cellStyle name="Moneda [0] 2" xfId="338"/>
    <cellStyle name="Moneda 17" xfId="339"/>
    <cellStyle name="Moneda 18" xfId="340"/>
    <cellStyle name="Moneda 19" xfId="341"/>
    <cellStyle name="Moneda 2" xfId="50"/>
    <cellStyle name="Moneda 2 2" xfId="342"/>
    <cellStyle name="Moneda 2 2 2" xfId="343"/>
    <cellStyle name="Moneda 2 2 5" xfId="344"/>
    <cellStyle name="Moneda 2 3" xfId="345"/>
    <cellStyle name="Moneda 2 4" xfId="346"/>
    <cellStyle name="Moneda 2 4 2" xfId="51"/>
    <cellStyle name="Moneda 2 5" xfId="347"/>
    <cellStyle name="Moneda 2 5 2" xfId="495"/>
    <cellStyle name="Moneda 20" xfId="348"/>
    <cellStyle name="Moneda 3" xfId="349"/>
    <cellStyle name="Moneda 3 2" xfId="350"/>
    <cellStyle name="Moneda 4" xfId="351"/>
    <cellStyle name="Moneda 4 2" xfId="352"/>
    <cellStyle name="Moneda 5" xfId="353"/>
    <cellStyle name="Neutral 2" xfId="354"/>
    <cellStyle name="Neutral 3" xfId="355"/>
    <cellStyle name="Neutral 4" xfId="356"/>
    <cellStyle name="No-definido" xfId="357"/>
    <cellStyle name="Normal" xfId="0" builtinId="0"/>
    <cellStyle name="Normal - Style1" xfId="14"/>
    <cellStyle name="Normal 10" xfId="15"/>
    <cellStyle name="Normal 10 2" xfId="358"/>
    <cellStyle name="Normal 11" xfId="16"/>
    <cellStyle name="Normal 11 2" xfId="359"/>
    <cellStyle name="Normal 12" xfId="17"/>
    <cellStyle name="Normal 12 2" xfId="360"/>
    <cellStyle name="Normal 13" xfId="18"/>
    <cellStyle name="Normal 13 2" xfId="361"/>
    <cellStyle name="Normal 14" xfId="19"/>
    <cellStyle name="Normal 14 2" xfId="362"/>
    <cellStyle name="Normal 15" xfId="20"/>
    <cellStyle name="Normal 15 2" xfId="363"/>
    <cellStyle name="Normal 16" xfId="21"/>
    <cellStyle name="Normal 16 2" xfId="364"/>
    <cellStyle name="Normal 17" xfId="22"/>
    <cellStyle name="Normal 17 2" xfId="365"/>
    <cellStyle name="Normal 18" xfId="23"/>
    <cellStyle name="Normal 18 2" xfId="366"/>
    <cellStyle name="Normal 19" xfId="24"/>
    <cellStyle name="Normal 2" xfId="3"/>
    <cellStyle name="Normal 2 10" xfId="367"/>
    <cellStyle name="Normal 2 2" xfId="5"/>
    <cellStyle name="Normal 2 2 2" xfId="368"/>
    <cellStyle name="Normal 2 3" xfId="25"/>
    <cellStyle name="Normal 2 3 2" xfId="369"/>
    <cellStyle name="Normal 2 33" xfId="370"/>
    <cellStyle name="Normal 2 33 2" xfId="371"/>
    <cellStyle name="Normal 2 4" xfId="372"/>
    <cellStyle name="Normal 2 5" xfId="373"/>
    <cellStyle name="Normal 2 5 2" xfId="374"/>
    <cellStyle name="Normal 2 6" xfId="375"/>
    <cellStyle name="Normal 2 7" xfId="376"/>
    <cellStyle name="Normal 2_Analisis y presupuesto de adicionales CAP GUERRA" xfId="377"/>
    <cellStyle name="Normal 20" xfId="26"/>
    <cellStyle name="Normal 20 2" xfId="378"/>
    <cellStyle name="Normal 21" xfId="27"/>
    <cellStyle name="Normal 22" xfId="28"/>
    <cellStyle name="Normal 23" xfId="29"/>
    <cellStyle name="Normal 24" xfId="30"/>
    <cellStyle name="Normal 25" xfId="31"/>
    <cellStyle name="Normal 26" xfId="32"/>
    <cellStyle name="Normal 27" xfId="33"/>
    <cellStyle name="Normal 28" xfId="49"/>
    <cellStyle name="Normal 28 2" xfId="492"/>
    <cellStyle name="Normal 29" xfId="379"/>
    <cellStyle name="Normal 3" xfId="34"/>
    <cellStyle name="Normal 3 2" xfId="35"/>
    <cellStyle name="Normal 3 2 2" xfId="380"/>
    <cellStyle name="Normal 3 2 2 2" xfId="381"/>
    <cellStyle name="Normal 3 3" xfId="382"/>
    <cellStyle name="Normal 3 4" xfId="383"/>
    <cellStyle name="Normal 30" xfId="36"/>
    <cellStyle name="Normal 31" xfId="37"/>
    <cellStyle name="Normal 32" xfId="384"/>
    <cellStyle name="Normal 33" xfId="385"/>
    <cellStyle name="Normal 34" xfId="386"/>
    <cellStyle name="Normal 35" xfId="387"/>
    <cellStyle name="Normal 36" xfId="388"/>
    <cellStyle name="Normal 4" xfId="38"/>
    <cellStyle name="Normal 4 10" xfId="389"/>
    <cellStyle name="Normal 4 11" xfId="390"/>
    <cellStyle name="Normal 4 12" xfId="391"/>
    <cellStyle name="Normal 4 13" xfId="392"/>
    <cellStyle name="Normal 4 14" xfId="393"/>
    <cellStyle name="Normal 4 2" xfId="39"/>
    <cellStyle name="Normal 4 3" xfId="394"/>
    <cellStyle name="Normal 4 3 2" xfId="395"/>
    <cellStyle name="Normal 4 4" xfId="396"/>
    <cellStyle name="Normal 4 5" xfId="397"/>
    <cellStyle name="Normal 4 6" xfId="398"/>
    <cellStyle name="Normal 4 7" xfId="399"/>
    <cellStyle name="Normal 4 8" xfId="400"/>
    <cellStyle name="Normal 4 9" xfId="401"/>
    <cellStyle name="Normal 4_Rehabilitacion Muelle #05" xfId="402"/>
    <cellStyle name="Normal 5" xfId="40"/>
    <cellStyle name="Normal 5 10" xfId="403"/>
    <cellStyle name="Normal 5 11" xfId="404"/>
    <cellStyle name="Normal 5 12" xfId="405"/>
    <cellStyle name="Normal 5 13" xfId="406"/>
    <cellStyle name="Normal 5 14" xfId="407"/>
    <cellStyle name="Normal 5 2" xfId="408"/>
    <cellStyle name="Normal 5 3" xfId="409"/>
    <cellStyle name="Normal 5 4" xfId="410"/>
    <cellStyle name="Normal 5 5" xfId="411"/>
    <cellStyle name="Normal 5 6" xfId="412"/>
    <cellStyle name="Normal 5 7" xfId="413"/>
    <cellStyle name="Normal 5 8" xfId="414"/>
    <cellStyle name="Normal 5 9" xfId="415"/>
    <cellStyle name="Normal 5_Rehabilitacion Muelle #05" xfId="416"/>
    <cellStyle name="Normal 6" xfId="41"/>
    <cellStyle name="Normal 6 2" xfId="417"/>
    <cellStyle name="Normal 6 2 2" xfId="418"/>
    <cellStyle name="Normal 7" xfId="42"/>
    <cellStyle name="Normal 7 2" xfId="419"/>
    <cellStyle name="Normal 8" xfId="43"/>
    <cellStyle name="Normal 8 2" xfId="420"/>
    <cellStyle name="Normal 9" xfId="44"/>
    <cellStyle name="Normal 9 2" xfId="421"/>
    <cellStyle name="Notas 2" xfId="422"/>
    <cellStyle name="Notas 2 2" xfId="423"/>
    <cellStyle name="Notas 3" xfId="424"/>
    <cellStyle name="Notas 3 2" xfId="425"/>
    <cellStyle name="Notas 4" xfId="426"/>
    <cellStyle name="Notas 4 2" xfId="427"/>
    <cellStyle name="Note" xfId="428"/>
    <cellStyle name="Note 2" xfId="429"/>
    <cellStyle name="Output" xfId="430"/>
    <cellStyle name="Output 2" xfId="431"/>
    <cellStyle name="Percent" xfId="2" builtinId="5"/>
    <cellStyle name="Percent 2" xfId="45"/>
    <cellStyle name="Percent 2 2" xfId="46"/>
    <cellStyle name="Percent 3" xfId="47"/>
    <cellStyle name="Percent 5" xfId="432"/>
    <cellStyle name="Percent 8" xfId="433"/>
    <cellStyle name="Porcentaje 2" xfId="4"/>
    <cellStyle name="Porcentaje 2 2" xfId="434"/>
    <cellStyle name="Porcentaje 3" xfId="435"/>
    <cellStyle name="Porcentaje 3 2" xfId="436"/>
    <cellStyle name="Porcentaje 4" xfId="437"/>
    <cellStyle name="Porcentaje 4 2" xfId="52"/>
    <cellStyle name="Porcentual 2" xfId="438"/>
    <cellStyle name="Porcentual 2 2" xfId="439"/>
    <cellStyle name="Porcentual 2 3" xfId="440"/>
    <cellStyle name="Porcentual 2 4" xfId="441"/>
    <cellStyle name="Porcentual 2 5" xfId="442"/>
    <cellStyle name="Porcentual 2 6" xfId="443"/>
    <cellStyle name="Porcentual 3" xfId="444"/>
    <cellStyle name="Porcentual 3 10" xfId="445"/>
    <cellStyle name="Porcentual 3 11" xfId="446"/>
    <cellStyle name="Porcentual 3 12" xfId="447"/>
    <cellStyle name="Porcentual 3 13" xfId="448"/>
    <cellStyle name="Porcentual 3 14" xfId="449"/>
    <cellStyle name="Porcentual 3 2" xfId="450"/>
    <cellStyle name="Porcentual 3 3" xfId="451"/>
    <cellStyle name="Porcentual 3 4" xfId="452"/>
    <cellStyle name="Porcentual 3 5" xfId="453"/>
    <cellStyle name="Porcentual 3 6" xfId="454"/>
    <cellStyle name="Porcentual 3 7" xfId="455"/>
    <cellStyle name="Porcentual 3 8" xfId="456"/>
    <cellStyle name="Porcentual 3 9" xfId="457"/>
    <cellStyle name="Salida 2" xfId="458"/>
    <cellStyle name="Salida 2 2" xfId="459"/>
    <cellStyle name="Salida 3" xfId="460"/>
    <cellStyle name="Salida 3 2" xfId="461"/>
    <cellStyle name="Salida 4" xfId="462"/>
    <cellStyle name="Salida 4 2" xfId="463"/>
    <cellStyle name="Sheet Title" xfId="464"/>
    <cellStyle name="Texto de advertencia 2" xfId="465"/>
    <cellStyle name="Texto de advertencia 3" xfId="466"/>
    <cellStyle name="Texto de advertencia 4" xfId="467"/>
    <cellStyle name="Texto explicativo 2" xfId="468"/>
    <cellStyle name="Texto explicativo 3" xfId="469"/>
    <cellStyle name="Texto explicativo 4" xfId="470"/>
    <cellStyle name="Title" xfId="471"/>
    <cellStyle name="Título 1 2" xfId="472"/>
    <cellStyle name="Título 1 3" xfId="473"/>
    <cellStyle name="Título 1 4" xfId="474"/>
    <cellStyle name="Título 2 2" xfId="475"/>
    <cellStyle name="Título 2 3" xfId="476"/>
    <cellStyle name="Título 2 4" xfId="477"/>
    <cellStyle name="Título 3 2" xfId="478"/>
    <cellStyle name="Título 3 3" xfId="479"/>
    <cellStyle name="Título 3 4" xfId="480"/>
    <cellStyle name="Título 4" xfId="481"/>
    <cellStyle name="Título 5" xfId="482"/>
    <cellStyle name="Título 6" xfId="483"/>
    <cellStyle name="Título de hoja" xfId="484"/>
    <cellStyle name="Total 2" xfId="485"/>
    <cellStyle name="Total 2 2" xfId="486"/>
    <cellStyle name="Total 3" xfId="487"/>
    <cellStyle name="Total 3 2" xfId="488"/>
    <cellStyle name="Total 4" xfId="489"/>
    <cellStyle name="Total 4 2" xfId="490"/>
    <cellStyle name="Währung" xfId="48"/>
    <cellStyle name="Warning Text" xfId="4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0</xdr:row>
      <xdr:rowOff>95250</xdr:rowOff>
    </xdr:from>
    <xdr:ext cx="1647825" cy="8286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4" y="95250"/>
          <a:ext cx="1647825" cy="828675"/>
        </a:xfrm>
        <a:prstGeom prst="rect">
          <a:avLst/>
        </a:prstGeom>
      </xdr:spPr>
    </xdr:pic>
    <xdr:clientData/>
  </xdr:oneCellAnchor>
  <xdr:twoCellAnchor>
    <xdr:from>
      <xdr:col>2</xdr:col>
      <xdr:colOff>142875</xdr:colOff>
      <xdr:row>0</xdr:row>
      <xdr:rowOff>161924</xdr:rowOff>
    </xdr:from>
    <xdr:to>
      <xdr:col>5</xdr:col>
      <xdr:colOff>715433</xdr:colOff>
      <xdr:row>5</xdr:row>
      <xdr:rowOff>0</xdr:rowOff>
    </xdr:to>
    <xdr:pic>
      <xdr:nvPicPr>
        <xdr:cNvPr id="3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61924"/>
          <a:ext cx="2868083" cy="742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showGridLines="0" tabSelected="1" view="pageBreakPreview" topLeftCell="A6" zoomScaleNormal="90" zoomScaleSheetLayoutView="100" workbookViewId="0">
      <selection activeCell="I14" sqref="I14"/>
    </sheetView>
  </sheetViews>
  <sheetFormatPr defaultColWidth="11.42578125" defaultRowHeight="14.45" customHeight="1"/>
  <cols>
    <col min="1" max="1" width="7.5703125" style="13" customWidth="1"/>
    <col min="2" max="2" width="54" style="13" customWidth="1"/>
    <col min="3" max="3" width="10" style="25" customWidth="1"/>
    <col min="4" max="4" width="11.5703125" style="14" customWidth="1"/>
    <col min="5" max="5" width="12.85546875" style="14" customWidth="1"/>
    <col min="6" max="6" width="14.28515625" style="26" customWidth="1"/>
    <col min="7" max="7" width="11.42578125" style="13"/>
    <col min="8" max="8" width="19.140625" style="45" customWidth="1"/>
    <col min="9" max="9" width="20.42578125" style="13" customWidth="1"/>
    <col min="10" max="16384" width="11.42578125" style="13"/>
  </cols>
  <sheetData>
    <row r="1" spans="1:7" ht="14.45" customHeight="1">
      <c r="A1" s="52"/>
      <c r="B1" s="52"/>
      <c r="C1" s="52"/>
      <c r="D1" s="52"/>
      <c r="E1" s="52"/>
      <c r="F1" s="52"/>
    </row>
    <row r="2" spans="1:7" ht="14.45" customHeight="1">
      <c r="A2" s="53"/>
      <c r="B2" s="53"/>
      <c r="C2" s="53"/>
      <c r="D2" s="53"/>
      <c r="E2" s="53"/>
      <c r="F2" s="53"/>
    </row>
    <row r="3" spans="1:7" ht="14.45" customHeight="1">
      <c r="A3" s="53"/>
      <c r="B3" s="53"/>
      <c r="C3" s="53"/>
      <c r="D3" s="53"/>
      <c r="E3" s="53"/>
      <c r="F3" s="53"/>
    </row>
    <row r="4" spans="1:7" ht="14.45" customHeight="1">
      <c r="A4" s="54"/>
      <c r="B4" s="54"/>
      <c r="C4" s="54"/>
      <c r="D4" s="54"/>
      <c r="E4" s="54"/>
      <c r="F4" s="54"/>
    </row>
    <row r="5" spans="1:7" ht="14.45" customHeight="1">
      <c r="A5" s="55"/>
      <c r="B5" s="55"/>
      <c r="C5" s="55"/>
      <c r="D5" s="55"/>
      <c r="E5" s="55"/>
      <c r="F5" s="55"/>
    </row>
    <row r="6" spans="1:7" ht="14.45" customHeight="1">
      <c r="A6" s="55"/>
      <c r="B6" s="55"/>
      <c r="C6" s="55"/>
      <c r="D6" s="55"/>
      <c r="E6" s="55"/>
      <c r="F6" s="55"/>
    </row>
    <row r="7" spans="1:7" ht="14.45" customHeight="1">
      <c r="A7" s="114" t="s">
        <v>144</v>
      </c>
      <c r="B7" s="114"/>
      <c r="C7" s="114"/>
      <c r="D7" s="114"/>
      <c r="E7" s="114"/>
      <c r="F7" s="114"/>
      <c r="G7" s="56"/>
    </row>
    <row r="8" spans="1:7" ht="14.45" customHeight="1">
      <c r="B8" s="67" t="s">
        <v>145</v>
      </c>
      <c r="C8" s="123" t="s">
        <v>34</v>
      </c>
      <c r="D8" s="123"/>
      <c r="F8" s="15"/>
    </row>
    <row r="9" spans="1:7" ht="12.75">
      <c r="B9" s="33" t="s">
        <v>134</v>
      </c>
      <c r="C9" s="124" t="s">
        <v>147</v>
      </c>
      <c r="D9" s="124"/>
      <c r="E9" s="124"/>
      <c r="F9" s="124"/>
    </row>
    <row r="10" spans="1:7" ht="15" customHeight="1">
      <c r="B10" s="61" t="s">
        <v>135</v>
      </c>
      <c r="D10" s="60"/>
      <c r="E10" s="60"/>
      <c r="F10" s="60"/>
    </row>
    <row r="11" spans="1:7" ht="14.45" customHeight="1">
      <c r="B11" s="39" t="s">
        <v>148</v>
      </c>
      <c r="C11" s="59"/>
      <c r="D11" s="59"/>
      <c r="E11" s="59"/>
      <c r="F11" s="59"/>
    </row>
    <row r="12" spans="1:7" ht="14.45" customHeight="1" thickBot="1">
      <c r="A12" s="39"/>
      <c r="B12" s="59"/>
      <c r="C12" s="59"/>
      <c r="D12" s="59"/>
      <c r="E12" s="59"/>
      <c r="F12" s="59"/>
    </row>
    <row r="13" spans="1:7" ht="14.45" customHeight="1" thickBot="1">
      <c r="A13" s="58"/>
      <c r="B13" s="65" t="s">
        <v>33</v>
      </c>
      <c r="C13" s="66" t="s">
        <v>32</v>
      </c>
      <c r="D13" s="62" t="s">
        <v>31</v>
      </c>
      <c r="E13" s="63" t="s">
        <v>146</v>
      </c>
      <c r="F13" s="64" t="s">
        <v>30</v>
      </c>
    </row>
    <row r="14" spans="1:7" ht="14.45" customHeight="1" thickBot="1">
      <c r="A14" s="17"/>
      <c r="B14" s="2"/>
      <c r="C14" s="51"/>
      <c r="D14" s="18"/>
      <c r="E14" s="19"/>
      <c r="F14" s="20"/>
    </row>
    <row r="15" spans="1:7" ht="14.45" customHeight="1" thickBot="1">
      <c r="A15" s="17"/>
      <c r="B15" s="3" t="s">
        <v>29</v>
      </c>
      <c r="C15" s="21"/>
      <c r="D15" s="11"/>
      <c r="E15" s="11"/>
      <c r="F15" s="22"/>
    </row>
    <row r="16" spans="1:7" ht="14.45" customHeight="1" thickTop="1">
      <c r="A16" s="17"/>
      <c r="B16" s="4" t="s">
        <v>28</v>
      </c>
      <c r="C16" s="21" t="s">
        <v>9</v>
      </c>
      <c r="D16" s="11">
        <v>1</v>
      </c>
      <c r="E16" s="11"/>
      <c r="F16" s="22"/>
    </row>
    <row r="17" spans="1:6" ht="14.45" customHeight="1" thickBot="1">
      <c r="A17" s="17"/>
      <c r="B17" s="4" t="s">
        <v>55</v>
      </c>
      <c r="C17" s="21"/>
      <c r="D17" s="11"/>
      <c r="E17" s="11"/>
      <c r="F17" s="22"/>
    </row>
    <row r="18" spans="1:6" ht="14.45" customHeight="1" thickBot="1">
      <c r="A18" s="17"/>
      <c r="B18" s="3" t="s">
        <v>27</v>
      </c>
      <c r="C18" s="21"/>
      <c r="D18" s="11"/>
      <c r="E18" s="11"/>
      <c r="F18" s="22"/>
    </row>
    <row r="19" spans="1:6" ht="14.45" customHeight="1" thickTop="1">
      <c r="A19" s="17"/>
      <c r="B19" s="4" t="s">
        <v>184</v>
      </c>
      <c r="C19" s="21" t="s">
        <v>9</v>
      </c>
      <c r="D19" s="11">
        <v>1</v>
      </c>
      <c r="E19" s="11"/>
      <c r="F19" s="22"/>
    </row>
    <row r="20" spans="1:6" ht="14.45" customHeight="1" thickBot="1">
      <c r="A20" s="17"/>
      <c r="B20" s="4" t="s">
        <v>56</v>
      </c>
      <c r="C20" s="23" t="s">
        <v>57</v>
      </c>
      <c r="D20" s="11">
        <v>26</v>
      </c>
      <c r="E20" s="11"/>
      <c r="F20" s="22"/>
    </row>
    <row r="21" spans="1:6" ht="14.45" customHeight="1" thickBot="1">
      <c r="A21" s="17"/>
      <c r="B21" s="69" t="s">
        <v>149</v>
      </c>
      <c r="C21" s="21"/>
      <c r="D21" s="11"/>
      <c r="E21" s="11"/>
      <c r="F21" s="22"/>
    </row>
    <row r="22" spans="1:6" ht="14.45" customHeight="1">
      <c r="A22" s="17"/>
      <c r="B22" s="73" t="s">
        <v>26</v>
      </c>
      <c r="C22" s="21"/>
      <c r="D22" s="11"/>
      <c r="E22" s="11"/>
      <c r="F22" s="22"/>
    </row>
    <row r="23" spans="1:6" ht="14.45" customHeight="1">
      <c r="A23" s="17"/>
      <c r="B23" s="84" t="s">
        <v>186</v>
      </c>
      <c r="C23" s="85" t="s">
        <v>7</v>
      </c>
      <c r="D23" s="86">
        <v>129.8304</v>
      </c>
      <c r="E23" s="11"/>
      <c r="F23" s="22"/>
    </row>
    <row r="24" spans="1:6" ht="14.45" customHeight="1">
      <c r="A24" s="17"/>
      <c r="B24" s="4" t="s">
        <v>90</v>
      </c>
      <c r="C24" s="23" t="s">
        <v>60</v>
      </c>
      <c r="D24" s="86">
        <v>129.8304</v>
      </c>
      <c r="E24" s="11"/>
      <c r="F24" s="22"/>
    </row>
    <row r="25" spans="1:6" ht="14.45" customHeight="1">
      <c r="A25" s="17"/>
      <c r="B25" s="72" t="s">
        <v>25</v>
      </c>
      <c r="C25" s="21" t="s">
        <v>7</v>
      </c>
      <c r="D25" s="87">
        <v>129.8304</v>
      </c>
      <c r="E25" s="11"/>
      <c r="F25" s="22"/>
    </row>
    <row r="26" spans="1:6" ht="14.45" customHeight="1">
      <c r="A26" s="17"/>
      <c r="B26" s="73" t="s">
        <v>24</v>
      </c>
      <c r="C26" s="21"/>
      <c r="D26" s="11"/>
      <c r="E26" s="11"/>
      <c r="F26" s="22"/>
    </row>
    <row r="27" spans="1:6" ht="14.45" customHeight="1">
      <c r="A27" s="17"/>
      <c r="B27" s="72" t="s">
        <v>150</v>
      </c>
      <c r="C27" s="21" t="s">
        <v>7</v>
      </c>
      <c r="D27" s="11">
        <v>213.74820000000003</v>
      </c>
      <c r="E27" s="11"/>
      <c r="F27" s="22"/>
    </row>
    <row r="28" spans="1:6" ht="14.45" customHeight="1">
      <c r="A28" s="17"/>
      <c r="B28" s="73" t="s">
        <v>23</v>
      </c>
      <c r="C28" s="21"/>
      <c r="D28" s="11"/>
      <c r="E28" s="11"/>
      <c r="F28" s="22"/>
    </row>
    <row r="29" spans="1:6" ht="14.45" customHeight="1">
      <c r="A29" s="17"/>
      <c r="B29" s="72" t="s">
        <v>151</v>
      </c>
      <c r="C29" s="21" t="s">
        <v>7</v>
      </c>
      <c r="D29" s="11">
        <v>32</v>
      </c>
      <c r="E29" s="11"/>
      <c r="F29" s="22"/>
    </row>
    <row r="30" spans="1:6" ht="14.45" customHeight="1">
      <c r="A30" s="17"/>
      <c r="B30" s="72" t="s">
        <v>152</v>
      </c>
      <c r="C30" s="21" t="s">
        <v>10</v>
      </c>
      <c r="D30" s="11">
        <v>1</v>
      </c>
      <c r="E30" s="11"/>
      <c r="F30" s="22"/>
    </row>
    <row r="31" spans="1:6" ht="14.45" customHeight="1">
      <c r="A31" s="17"/>
      <c r="B31" s="73" t="s">
        <v>22</v>
      </c>
      <c r="C31" s="21"/>
      <c r="D31" s="11"/>
      <c r="E31" s="11"/>
      <c r="F31" s="22"/>
    </row>
    <row r="32" spans="1:6" ht="14.45" customHeight="1">
      <c r="A32" s="17"/>
      <c r="B32" s="70" t="s">
        <v>153</v>
      </c>
      <c r="C32" s="21" t="s">
        <v>7</v>
      </c>
      <c r="D32" s="11">
        <v>466.43</v>
      </c>
      <c r="E32" s="11"/>
      <c r="F32" s="22"/>
    </row>
    <row r="33" spans="1:6" ht="14.45" customHeight="1">
      <c r="A33" s="17"/>
      <c r="B33" s="73" t="s">
        <v>21</v>
      </c>
      <c r="C33" s="21"/>
      <c r="D33" s="11"/>
      <c r="E33" s="11"/>
      <c r="F33" s="22"/>
    </row>
    <row r="34" spans="1:6" ht="14.45" customHeight="1">
      <c r="A34" s="17"/>
      <c r="B34" s="72" t="s">
        <v>154</v>
      </c>
      <c r="C34" s="21" t="s">
        <v>10</v>
      </c>
      <c r="D34" s="11">
        <v>1</v>
      </c>
      <c r="E34" s="11"/>
      <c r="F34" s="22"/>
    </row>
    <row r="35" spans="1:6" ht="14.45" customHeight="1">
      <c r="A35" s="17"/>
      <c r="B35" s="72" t="s">
        <v>155</v>
      </c>
      <c r="C35" s="21" t="s">
        <v>11</v>
      </c>
      <c r="D35" s="11">
        <v>3</v>
      </c>
      <c r="E35" s="11"/>
      <c r="F35" s="22"/>
    </row>
    <row r="36" spans="1:6" ht="14.45" customHeight="1">
      <c r="A36" s="17"/>
      <c r="B36" s="72" t="s">
        <v>156</v>
      </c>
      <c r="C36" s="21" t="s">
        <v>10</v>
      </c>
      <c r="D36" s="11">
        <v>1</v>
      </c>
      <c r="E36" s="11"/>
      <c r="F36" s="22"/>
    </row>
    <row r="37" spans="1:6" ht="25.5">
      <c r="A37" s="17"/>
      <c r="B37" s="71" t="s">
        <v>157</v>
      </c>
      <c r="C37" s="21" t="s">
        <v>11</v>
      </c>
      <c r="D37" s="11">
        <v>6</v>
      </c>
      <c r="E37" s="11"/>
      <c r="F37" s="22"/>
    </row>
    <row r="38" spans="1:6" ht="14.45" customHeight="1">
      <c r="A38" s="17"/>
      <c r="B38" s="72" t="s">
        <v>158</v>
      </c>
      <c r="C38" s="21" t="s">
        <v>10</v>
      </c>
      <c r="D38" s="11">
        <v>1</v>
      </c>
      <c r="E38" s="11"/>
      <c r="F38" s="22"/>
    </row>
    <row r="39" spans="1:6" ht="14.45" customHeight="1">
      <c r="A39" s="17"/>
      <c r="B39" s="73" t="s">
        <v>20</v>
      </c>
      <c r="C39" s="21"/>
      <c r="D39" s="11"/>
      <c r="E39" s="11"/>
      <c r="F39" s="22"/>
    </row>
    <row r="40" spans="1:6" ht="36">
      <c r="A40" s="17"/>
      <c r="B40" s="70" t="s">
        <v>159</v>
      </c>
      <c r="C40" s="21" t="s">
        <v>7</v>
      </c>
      <c r="D40" s="11">
        <v>31.7652</v>
      </c>
      <c r="E40" s="11"/>
      <c r="F40" s="22"/>
    </row>
    <row r="41" spans="1:6" ht="25.5">
      <c r="A41" s="17"/>
      <c r="B41" s="71" t="s">
        <v>160</v>
      </c>
      <c r="C41" s="21" t="s">
        <v>7</v>
      </c>
      <c r="D41" s="11">
        <f>594.8128/10.76</f>
        <v>55.28</v>
      </c>
      <c r="E41" s="11"/>
      <c r="F41" s="22"/>
    </row>
    <row r="42" spans="1:6" ht="14.45" customHeight="1">
      <c r="A42" s="17"/>
      <c r="B42" s="73" t="s">
        <v>19</v>
      </c>
      <c r="C42" s="21"/>
      <c r="D42" s="11"/>
      <c r="E42" s="11"/>
      <c r="F42" s="22"/>
    </row>
    <row r="43" spans="1:6" ht="14.45" customHeight="1">
      <c r="A43" s="17"/>
      <c r="B43" s="71" t="s">
        <v>161</v>
      </c>
      <c r="C43" s="44" t="s">
        <v>7</v>
      </c>
      <c r="D43" s="82">
        <v>165.4862</v>
      </c>
      <c r="E43" s="11"/>
      <c r="F43" s="22"/>
    </row>
    <row r="44" spans="1:6" ht="14.45" customHeight="1">
      <c r="A44" s="17"/>
      <c r="B44" s="73" t="s">
        <v>162</v>
      </c>
      <c r="C44" s="44"/>
      <c r="D44" s="11"/>
      <c r="E44" s="11"/>
      <c r="F44" s="22"/>
    </row>
    <row r="45" spans="1:6" ht="14.45" customHeight="1">
      <c r="A45" s="17"/>
      <c r="B45" s="71" t="s">
        <v>161</v>
      </c>
      <c r="C45" s="21" t="s">
        <v>7</v>
      </c>
      <c r="D45" s="11">
        <v>138.39063487974519</v>
      </c>
      <c r="E45" s="11"/>
      <c r="F45" s="22"/>
    </row>
    <row r="46" spans="1:6" ht="14.45" customHeight="1">
      <c r="A46" s="17"/>
      <c r="B46" s="73" t="s">
        <v>18</v>
      </c>
      <c r="C46" s="21"/>
      <c r="D46" s="11"/>
      <c r="E46" s="11"/>
      <c r="F46" s="22"/>
    </row>
    <row r="47" spans="1:6" ht="14.45" customHeight="1">
      <c r="A47" s="17"/>
      <c r="B47" s="72" t="s">
        <v>163</v>
      </c>
      <c r="C47" s="21" t="s">
        <v>9</v>
      </c>
      <c r="D47" s="11">
        <v>2</v>
      </c>
      <c r="E47" s="11"/>
      <c r="F47" s="22"/>
    </row>
    <row r="48" spans="1:6" ht="14.45" customHeight="1">
      <c r="A48" s="17"/>
      <c r="B48" s="72" t="s">
        <v>37</v>
      </c>
      <c r="C48" s="21" t="s">
        <v>11</v>
      </c>
      <c r="D48" s="11">
        <v>325</v>
      </c>
      <c r="E48" s="11"/>
      <c r="F48" s="22"/>
    </row>
    <row r="49" spans="1:6" ht="14.45" customHeight="1">
      <c r="A49" s="17"/>
      <c r="B49" s="72" t="s">
        <v>38</v>
      </c>
      <c r="C49" s="21" t="s">
        <v>7</v>
      </c>
      <c r="D49" s="11">
        <v>260</v>
      </c>
      <c r="E49" s="11"/>
      <c r="F49" s="22"/>
    </row>
    <row r="50" spans="1:6" ht="14.45" customHeight="1">
      <c r="A50" s="17"/>
      <c r="B50" s="73" t="s">
        <v>17</v>
      </c>
      <c r="C50" s="21"/>
      <c r="D50" s="11"/>
      <c r="E50" s="11"/>
      <c r="F50" s="22"/>
    </row>
    <row r="51" spans="1:6" ht="14.45" customHeight="1">
      <c r="A51" s="17"/>
      <c r="B51" s="72" t="s">
        <v>39</v>
      </c>
      <c r="C51" s="21" t="s">
        <v>7</v>
      </c>
      <c r="D51" s="11">
        <v>704.34539999999981</v>
      </c>
      <c r="E51" s="11"/>
      <c r="F51" s="22"/>
    </row>
    <row r="52" spans="1:6" ht="14.45" customHeight="1">
      <c r="A52" s="17"/>
      <c r="B52" s="72" t="s">
        <v>16</v>
      </c>
      <c r="C52" s="21" t="s">
        <v>7</v>
      </c>
      <c r="D52" s="11">
        <v>55.28</v>
      </c>
      <c r="E52" s="11"/>
      <c r="F52" s="22"/>
    </row>
    <row r="53" spans="1:6" ht="14.45" customHeight="1">
      <c r="A53" s="17"/>
      <c r="B53" s="72" t="s">
        <v>40</v>
      </c>
      <c r="C53" s="21" t="s">
        <v>7</v>
      </c>
      <c r="D53" s="11">
        <v>163.4</v>
      </c>
      <c r="E53" s="11"/>
      <c r="F53" s="22"/>
    </row>
    <row r="54" spans="1:6" ht="14.45" customHeight="1">
      <c r="A54" s="17"/>
      <c r="B54" s="72" t="s">
        <v>181</v>
      </c>
      <c r="C54" s="21" t="s">
        <v>7</v>
      </c>
      <c r="D54" s="11">
        <f>11.45*0.4</f>
        <v>4.58</v>
      </c>
      <c r="E54" s="11"/>
      <c r="F54" s="22"/>
    </row>
    <row r="55" spans="1:6" ht="14.45" customHeight="1">
      <c r="A55" s="17"/>
      <c r="B55" s="73" t="s">
        <v>15</v>
      </c>
      <c r="C55" s="21"/>
      <c r="D55" s="11"/>
      <c r="E55" s="11"/>
      <c r="F55" s="22"/>
    </row>
    <row r="56" spans="1:6" ht="14.45" customHeight="1">
      <c r="A56" s="17"/>
      <c r="B56" s="72" t="s">
        <v>14</v>
      </c>
      <c r="C56" s="21" t="s">
        <v>8</v>
      </c>
      <c r="D56" s="11">
        <v>1</v>
      </c>
      <c r="E56" s="11"/>
      <c r="F56" s="22"/>
    </row>
    <row r="57" spans="1:6" ht="14.45" customHeight="1">
      <c r="A57" s="17"/>
      <c r="B57" s="74" t="s">
        <v>41</v>
      </c>
      <c r="C57" s="21"/>
      <c r="D57" s="11"/>
      <c r="E57" s="11"/>
      <c r="F57" s="22"/>
    </row>
    <row r="58" spans="1:6" ht="14.45" customHeight="1">
      <c r="A58" s="17"/>
      <c r="B58" s="4" t="s">
        <v>164</v>
      </c>
      <c r="C58" s="21" t="s">
        <v>13</v>
      </c>
      <c r="D58" s="11">
        <v>25</v>
      </c>
      <c r="E58" s="11"/>
      <c r="F58" s="22"/>
    </row>
    <row r="59" spans="1:6" ht="14.45" customHeight="1">
      <c r="A59" s="17"/>
      <c r="B59" s="4" t="s">
        <v>165</v>
      </c>
      <c r="C59" s="21" t="s">
        <v>13</v>
      </c>
      <c r="D59" s="11">
        <v>11</v>
      </c>
      <c r="E59" s="11"/>
      <c r="F59" s="22"/>
    </row>
    <row r="60" spans="1:6" ht="14.45" customHeight="1">
      <c r="A60" s="17"/>
      <c r="B60" s="4" t="s">
        <v>166</v>
      </c>
      <c r="C60" s="21" t="s">
        <v>13</v>
      </c>
      <c r="D60" s="11">
        <v>1</v>
      </c>
      <c r="E60" s="11"/>
      <c r="F60" s="22"/>
    </row>
    <row r="61" spans="1:6" ht="14.45" customHeight="1">
      <c r="A61" s="17"/>
      <c r="B61" s="4" t="s">
        <v>167</v>
      </c>
      <c r="C61" s="21" t="s">
        <v>13</v>
      </c>
      <c r="D61" s="11">
        <v>21</v>
      </c>
      <c r="E61" s="11"/>
      <c r="F61" s="22"/>
    </row>
    <row r="62" spans="1:6" ht="14.45" customHeight="1">
      <c r="A62" s="17"/>
      <c r="B62" s="89" t="s">
        <v>191</v>
      </c>
      <c r="C62" s="85"/>
      <c r="D62" s="90"/>
      <c r="E62" s="11"/>
      <c r="F62" s="22"/>
    </row>
    <row r="63" spans="1:6" ht="14.45" customHeight="1">
      <c r="A63" s="17"/>
      <c r="B63" s="91" t="s">
        <v>192</v>
      </c>
      <c r="C63" s="92" t="s">
        <v>193</v>
      </c>
      <c r="D63" s="93">
        <v>8</v>
      </c>
      <c r="E63" s="11"/>
      <c r="F63" s="22"/>
    </row>
    <row r="64" spans="1:6" ht="14.45" customHeight="1">
      <c r="A64" s="17"/>
      <c r="B64" s="91" t="s">
        <v>194</v>
      </c>
      <c r="C64" s="92" t="s">
        <v>193</v>
      </c>
      <c r="D64" s="93">
        <v>1</v>
      </c>
      <c r="E64" s="11"/>
      <c r="F64" s="22"/>
    </row>
    <row r="65" spans="1:6" ht="14.45" customHeight="1">
      <c r="A65" s="17"/>
      <c r="B65" s="91" t="s">
        <v>195</v>
      </c>
      <c r="C65" s="92" t="s">
        <v>189</v>
      </c>
      <c r="D65" s="93">
        <v>1</v>
      </c>
      <c r="E65" s="11"/>
      <c r="F65" s="22"/>
    </row>
    <row r="66" spans="1:6" ht="14.45" customHeight="1">
      <c r="A66" s="17"/>
      <c r="B66" s="91" t="s">
        <v>196</v>
      </c>
      <c r="C66" s="92" t="s">
        <v>193</v>
      </c>
      <c r="D66" s="93">
        <v>1</v>
      </c>
      <c r="E66" s="11"/>
      <c r="F66" s="22"/>
    </row>
    <row r="67" spans="1:6" ht="14.45" customHeight="1" thickBot="1">
      <c r="A67" s="17"/>
      <c r="B67" s="4"/>
      <c r="C67" s="21"/>
      <c r="D67" s="11"/>
      <c r="E67" s="11"/>
      <c r="F67" s="22"/>
    </row>
    <row r="68" spans="1:6" ht="14.45" customHeight="1" thickBot="1">
      <c r="A68" s="17"/>
      <c r="B68" s="69" t="s">
        <v>58</v>
      </c>
      <c r="C68" s="23"/>
      <c r="D68" s="24"/>
      <c r="E68" s="11"/>
      <c r="F68" s="22"/>
    </row>
    <row r="69" spans="1:6" ht="14.45" customHeight="1">
      <c r="A69" s="17"/>
      <c r="B69" s="5" t="s">
        <v>42</v>
      </c>
      <c r="C69" s="23"/>
      <c r="D69" s="24"/>
      <c r="E69" s="11"/>
      <c r="F69" s="22"/>
    </row>
    <row r="70" spans="1:6" ht="14.45" customHeight="1">
      <c r="A70" s="17"/>
      <c r="B70" s="4" t="s">
        <v>59</v>
      </c>
      <c r="C70" s="23" t="s">
        <v>60</v>
      </c>
      <c r="D70" s="24">
        <f>5*6.8*2</f>
        <v>68</v>
      </c>
      <c r="E70" s="11"/>
      <c r="F70" s="22"/>
    </row>
    <row r="71" spans="1:6" ht="14.45" customHeight="1">
      <c r="A71" s="17"/>
      <c r="B71" s="4" t="s">
        <v>62</v>
      </c>
      <c r="C71" s="23" t="s">
        <v>63</v>
      </c>
      <c r="D71" s="24">
        <f>112*2</f>
        <v>224</v>
      </c>
      <c r="E71" s="11"/>
      <c r="F71" s="22"/>
    </row>
    <row r="72" spans="1:6" ht="14.45" customHeight="1">
      <c r="A72" s="17"/>
      <c r="B72" s="4" t="s">
        <v>64</v>
      </c>
      <c r="C72" s="23" t="s">
        <v>60</v>
      </c>
      <c r="D72" s="24">
        <f>+D70</f>
        <v>68</v>
      </c>
      <c r="E72" s="11"/>
      <c r="F72" s="22"/>
    </row>
    <row r="73" spans="1:6" ht="14.45" customHeight="1">
      <c r="A73" s="17"/>
      <c r="B73" s="4" t="s">
        <v>65</v>
      </c>
      <c r="C73" s="23" t="s">
        <v>8</v>
      </c>
      <c r="D73" s="24">
        <v>1</v>
      </c>
      <c r="E73" s="11"/>
      <c r="F73" s="22"/>
    </row>
    <row r="74" spans="1:6" ht="14.45" customHeight="1">
      <c r="A74" s="17"/>
      <c r="B74" s="4" t="s">
        <v>66</v>
      </c>
      <c r="C74" s="23" t="s">
        <v>67</v>
      </c>
      <c r="D74" s="24">
        <v>16.8</v>
      </c>
      <c r="E74" s="11"/>
      <c r="F74" s="22"/>
    </row>
    <row r="75" spans="1:6" ht="14.45" customHeight="1">
      <c r="A75" s="17"/>
      <c r="B75" s="4" t="s">
        <v>68</v>
      </c>
      <c r="C75" s="23" t="s">
        <v>63</v>
      </c>
      <c r="D75" s="24">
        <f>+D74</f>
        <v>16.8</v>
      </c>
      <c r="E75" s="11"/>
      <c r="F75" s="22"/>
    </row>
    <row r="76" spans="1:6" ht="14.45" customHeight="1">
      <c r="A76" s="17"/>
      <c r="B76" s="4" t="s">
        <v>168</v>
      </c>
      <c r="C76" s="23" t="s">
        <v>60</v>
      </c>
      <c r="D76" s="24">
        <f>61.22*2</f>
        <v>122.44</v>
      </c>
      <c r="E76" s="11"/>
      <c r="F76" s="22"/>
    </row>
    <row r="77" spans="1:6" ht="14.45" customHeight="1">
      <c r="A77" s="17"/>
      <c r="B77" s="5" t="s">
        <v>43</v>
      </c>
      <c r="C77" s="23"/>
      <c r="D77" s="24"/>
      <c r="E77" s="11"/>
      <c r="F77" s="22"/>
    </row>
    <row r="78" spans="1:6" ht="63.75">
      <c r="A78" s="17"/>
      <c r="B78" s="71" t="s">
        <v>183</v>
      </c>
      <c r="C78" s="23" t="s">
        <v>10</v>
      </c>
      <c r="D78" s="24">
        <v>16</v>
      </c>
      <c r="E78" s="11"/>
      <c r="F78" s="22"/>
    </row>
    <row r="79" spans="1:6" ht="25.5">
      <c r="A79" s="17"/>
      <c r="B79" s="71" t="s">
        <v>157</v>
      </c>
      <c r="C79" s="23" t="s">
        <v>10</v>
      </c>
      <c r="D79" s="24">
        <v>8</v>
      </c>
      <c r="E79" s="11"/>
      <c r="F79" s="22"/>
    </row>
    <row r="80" spans="1:6" ht="63.75">
      <c r="A80" s="17"/>
      <c r="B80" s="71" t="s">
        <v>185</v>
      </c>
      <c r="C80" s="23" t="s">
        <v>10</v>
      </c>
      <c r="D80" s="24">
        <v>6</v>
      </c>
      <c r="E80" s="11"/>
      <c r="F80" s="22"/>
    </row>
    <row r="81" spans="1:6" ht="14.45" customHeight="1">
      <c r="A81" s="17"/>
      <c r="B81" s="4" t="s">
        <v>69</v>
      </c>
      <c r="C81" s="23" t="s">
        <v>10</v>
      </c>
      <c r="D81" s="24">
        <v>2</v>
      </c>
      <c r="E81" s="11"/>
      <c r="F81" s="22"/>
    </row>
    <row r="82" spans="1:6" ht="14.45" customHeight="1">
      <c r="A82" s="17"/>
      <c r="B82" s="72" t="s">
        <v>158</v>
      </c>
      <c r="C82" s="23" t="s">
        <v>10</v>
      </c>
      <c r="D82" s="24">
        <v>2</v>
      </c>
      <c r="E82" s="11"/>
      <c r="F82" s="22"/>
    </row>
    <row r="83" spans="1:6" ht="14.45" customHeight="1">
      <c r="A83" s="17"/>
      <c r="B83" s="5" t="s">
        <v>70</v>
      </c>
      <c r="C83" s="23"/>
      <c r="D83" s="24"/>
      <c r="E83" s="11"/>
      <c r="F83" s="22"/>
    </row>
    <row r="84" spans="1:6" ht="14.45" customHeight="1">
      <c r="A84" s="17"/>
      <c r="B84" s="4" t="s">
        <v>71</v>
      </c>
      <c r="C84" s="23" t="s">
        <v>60</v>
      </c>
      <c r="D84" s="24">
        <f>460*2</f>
        <v>920</v>
      </c>
      <c r="E84" s="11"/>
      <c r="F84" s="22"/>
    </row>
    <row r="85" spans="1:6" ht="14.45" customHeight="1">
      <c r="A85" s="17"/>
      <c r="B85" s="5" t="s">
        <v>72</v>
      </c>
      <c r="C85" s="23"/>
      <c r="D85" s="24"/>
      <c r="E85" s="11"/>
      <c r="F85" s="22"/>
    </row>
    <row r="86" spans="1:6" ht="14.45" customHeight="1">
      <c r="A86" s="17"/>
      <c r="B86" s="4" t="s">
        <v>71</v>
      </c>
      <c r="C86" s="23" t="s">
        <v>60</v>
      </c>
      <c r="D86" s="24">
        <v>80</v>
      </c>
      <c r="E86" s="11"/>
      <c r="F86" s="22"/>
    </row>
    <row r="87" spans="1:6" ht="14.45" customHeight="1">
      <c r="A87" s="17"/>
      <c r="B87" s="5" t="s">
        <v>73</v>
      </c>
      <c r="C87" s="23"/>
      <c r="D87" s="24"/>
      <c r="E87" s="11"/>
      <c r="F87" s="22"/>
    </row>
    <row r="88" spans="1:6" ht="14.45" customHeight="1">
      <c r="A88" s="17"/>
      <c r="B88" s="4" t="s">
        <v>71</v>
      </c>
      <c r="C88" s="23" t="s">
        <v>74</v>
      </c>
      <c r="D88" s="24">
        <f>74.4*2</f>
        <v>148.80000000000001</v>
      </c>
      <c r="E88" s="11"/>
      <c r="F88" s="22"/>
    </row>
    <row r="89" spans="1:6" ht="14.45" customHeight="1">
      <c r="A89" s="17"/>
      <c r="B89" s="5" t="s">
        <v>75</v>
      </c>
      <c r="C89" s="23"/>
      <c r="D89" s="24"/>
      <c r="E89" s="11"/>
      <c r="F89" s="22"/>
    </row>
    <row r="90" spans="1:6" ht="14.45" customHeight="1">
      <c r="A90" s="17"/>
      <c r="B90" s="4" t="s">
        <v>71</v>
      </c>
      <c r="C90" s="23" t="s">
        <v>74</v>
      </c>
      <c r="D90" s="24">
        <f>23.94*2</f>
        <v>47.88</v>
      </c>
      <c r="E90" s="11"/>
      <c r="F90" s="22"/>
    </row>
    <row r="91" spans="1:6" ht="14.45" customHeight="1">
      <c r="A91" s="17"/>
      <c r="B91" s="5" t="s">
        <v>76</v>
      </c>
      <c r="C91" s="23"/>
      <c r="D91" s="24"/>
      <c r="E91" s="11"/>
      <c r="F91" s="22"/>
    </row>
    <row r="92" spans="1:6" ht="25.5">
      <c r="A92" s="17"/>
      <c r="B92" s="88" t="s">
        <v>187</v>
      </c>
      <c r="C92" s="23" t="s">
        <v>60</v>
      </c>
      <c r="D92" s="24">
        <v>895</v>
      </c>
      <c r="E92" s="11"/>
      <c r="F92" s="22"/>
    </row>
    <row r="93" spans="1:6" ht="14.45" customHeight="1">
      <c r="A93" s="17"/>
      <c r="B93" s="5" t="s">
        <v>78</v>
      </c>
      <c r="C93" s="23"/>
      <c r="D93" s="24"/>
      <c r="E93" s="11"/>
      <c r="F93" s="22"/>
    </row>
    <row r="94" spans="1:6" ht="14.45" customHeight="1">
      <c r="A94" s="17"/>
      <c r="B94" s="4" t="s">
        <v>79</v>
      </c>
      <c r="C94" s="23" t="s">
        <v>60</v>
      </c>
      <c r="D94" s="24">
        <f>12*2.1*2</f>
        <v>50.400000000000006</v>
      </c>
      <c r="E94" s="11"/>
      <c r="F94" s="22"/>
    </row>
    <row r="95" spans="1:6" ht="14.45" customHeight="1">
      <c r="A95" s="17"/>
      <c r="B95" s="4" t="s">
        <v>80</v>
      </c>
      <c r="C95" s="23" t="s">
        <v>60</v>
      </c>
      <c r="D95" s="24">
        <f>+D94</f>
        <v>50.400000000000006</v>
      </c>
      <c r="E95" s="11"/>
      <c r="F95" s="22"/>
    </row>
    <row r="96" spans="1:6" ht="14.45" customHeight="1">
      <c r="A96" s="17"/>
      <c r="B96" s="5" t="s">
        <v>44</v>
      </c>
      <c r="C96" s="23"/>
      <c r="D96" s="24"/>
      <c r="E96" s="11"/>
      <c r="F96" s="22"/>
    </row>
    <row r="97" spans="1:6" ht="14.45" customHeight="1">
      <c r="A97" s="17"/>
      <c r="B97" s="4" t="s">
        <v>81</v>
      </c>
      <c r="C97" s="23" t="s">
        <v>8</v>
      </c>
      <c r="D97" s="24">
        <v>2</v>
      </c>
      <c r="E97" s="11"/>
      <c r="F97" s="22"/>
    </row>
    <row r="98" spans="1:6" ht="14.45" customHeight="1">
      <c r="A98" s="17"/>
      <c r="B98" s="4" t="s">
        <v>82</v>
      </c>
      <c r="C98" s="23" t="s">
        <v>60</v>
      </c>
      <c r="D98" s="24">
        <v>1284.452</v>
      </c>
      <c r="E98" s="11"/>
      <c r="F98" s="22"/>
    </row>
    <row r="99" spans="1:6" ht="14.45" customHeight="1">
      <c r="A99" s="17"/>
      <c r="B99" s="4" t="s">
        <v>83</v>
      </c>
      <c r="C99" s="23" t="s">
        <v>60</v>
      </c>
      <c r="D99" s="24">
        <v>1188.8500000000001</v>
      </c>
      <c r="E99" s="11"/>
      <c r="F99" s="22"/>
    </row>
    <row r="100" spans="1:6" ht="14.45" customHeight="1">
      <c r="A100" s="17"/>
      <c r="B100" s="4" t="s">
        <v>45</v>
      </c>
      <c r="C100" s="23" t="s">
        <v>60</v>
      </c>
      <c r="D100" s="24">
        <v>999.74445000000003</v>
      </c>
      <c r="E100" s="11"/>
      <c r="F100" s="22"/>
    </row>
    <row r="101" spans="1:6" ht="14.45" customHeight="1">
      <c r="A101" s="17"/>
      <c r="B101" s="5" t="s">
        <v>84</v>
      </c>
      <c r="C101" s="23"/>
      <c r="D101" s="24"/>
      <c r="E101" s="11"/>
      <c r="F101" s="22"/>
    </row>
    <row r="102" spans="1:6" ht="14.45" customHeight="1" thickBot="1">
      <c r="A102" s="17"/>
      <c r="B102" s="4" t="s">
        <v>169</v>
      </c>
      <c r="C102" s="23" t="s">
        <v>12</v>
      </c>
      <c r="D102" s="24">
        <v>7.8000000000000007</v>
      </c>
      <c r="E102" s="11"/>
      <c r="F102" s="22"/>
    </row>
    <row r="103" spans="1:6" ht="14.45" customHeight="1" thickBot="1">
      <c r="A103" s="17"/>
      <c r="B103" s="69" t="s">
        <v>85</v>
      </c>
      <c r="C103" s="23"/>
      <c r="D103" s="24"/>
      <c r="E103" s="11"/>
      <c r="F103" s="22"/>
    </row>
    <row r="104" spans="1:6" ht="14.45" customHeight="1">
      <c r="A104" s="17"/>
      <c r="B104" s="5" t="s">
        <v>42</v>
      </c>
      <c r="C104" s="23"/>
      <c r="D104" s="24"/>
      <c r="E104" s="11"/>
      <c r="F104" s="22"/>
    </row>
    <row r="105" spans="1:6" ht="14.45" customHeight="1">
      <c r="A105" s="17"/>
      <c r="B105" s="4" t="s">
        <v>170</v>
      </c>
      <c r="C105" s="23" t="s">
        <v>60</v>
      </c>
      <c r="D105" s="24">
        <f>62.22*2</f>
        <v>124.44</v>
      </c>
      <c r="E105" s="11"/>
      <c r="F105" s="22"/>
    </row>
    <row r="106" spans="1:6" ht="14.45" customHeight="1">
      <c r="A106" s="17"/>
      <c r="B106" s="4" t="s">
        <v>86</v>
      </c>
      <c r="C106" s="23" t="s">
        <v>60</v>
      </c>
      <c r="D106" s="24">
        <v>47.7</v>
      </c>
      <c r="E106" s="11"/>
      <c r="F106" s="22"/>
    </row>
    <row r="107" spans="1:6" ht="14.45" customHeight="1">
      <c r="A107" s="17"/>
      <c r="B107" s="4" t="s">
        <v>87</v>
      </c>
      <c r="C107" s="23" t="s">
        <v>63</v>
      </c>
      <c r="D107" s="24">
        <f>37*2*3.25</f>
        <v>240.5</v>
      </c>
      <c r="E107" s="11"/>
      <c r="F107" s="22"/>
    </row>
    <row r="108" spans="1:6" ht="14.45" customHeight="1">
      <c r="A108" s="17"/>
      <c r="B108" s="4" t="s">
        <v>65</v>
      </c>
      <c r="C108" s="23" t="s">
        <v>8</v>
      </c>
      <c r="D108" s="24">
        <v>2</v>
      </c>
      <c r="E108" s="11"/>
      <c r="F108" s="22"/>
    </row>
    <row r="109" spans="1:6" ht="14.45" customHeight="1">
      <c r="A109" s="17"/>
      <c r="B109" s="4" t="s">
        <v>66</v>
      </c>
      <c r="C109" s="23" t="s">
        <v>67</v>
      </c>
      <c r="D109" s="24">
        <f>10.4*2</f>
        <v>20.8</v>
      </c>
      <c r="E109" s="11"/>
      <c r="F109" s="22"/>
    </row>
    <row r="110" spans="1:6" ht="14.45" customHeight="1">
      <c r="A110" s="17"/>
      <c r="B110" s="4" t="s">
        <v>88</v>
      </c>
      <c r="C110" s="23" t="s">
        <v>63</v>
      </c>
      <c r="D110" s="24">
        <f>+D109</f>
        <v>20.8</v>
      </c>
      <c r="E110" s="11"/>
      <c r="F110" s="22"/>
    </row>
    <row r="111" spans="1:6" ht="14.45" customHeight="1">
      <c r="A111" s="17"/>
      <c r="B111" s="5" t="s">
        <v>89</v>
      </c>
      <c r="C111" s="23"/>
      <c r="D111" s="24"/>
      <c r="E111" s="11"/>
      <c r="F111" s="22"/>
    </row>
    <row r="112" spans="1:6" ht="14.45" customHeight="1">
      <c r="A112" s="17"/>
      <c r="B112" s="84" t="s">
        <v>186</v>
      </c>
      <c r="C112" s="85" t="s">
        <v>7</v>
      </c>
      <c r="D112" s="24">
        <f t="shared" ref="D112:D113" si="0">396.58*2.3</f>
        <v>912.1339999999999</v>
      </c>
      <c r="E112" s="11"/>
      <c r="F112" s="22"/>
    </row>
    <row r="113" spans="1:6" ht="14.45" customHeight="1">
      <c r="A113" s="17"/>
      <c r="B113" s="4" t="s">
        <v>90</v>
      </c>
      <c r="C113" s="23" t="s">
        <v>60</v>
      </c>
      <c r="D113" s="24">
        <f t="shared" si="0"/>
        <v>912.1339999999999</v>
      </c>
      <c r="E113" s="11"/>
      <c r="F113" s="22"/>
    </row>
    <row r="114" spans="1:6" ht="14.45" customHeight="1">
      <c r="A114" s="17"/>
      <c r="B114" s="4" t="s">
        <v>91</v>
      </c>
      <c r="C114" s="23" t="s">
        <v>60</v>
      </c>
      <c r="D114" s="24">
        <f>396.58*2.3</f>
        <v>912.1339999999999</v>
      </c>
      <c r="E114" s="11"/>
      <c r="F114" s="22"/>
    </row>
    <row r="115" spans="1:6" ht="14.45" customHeight="1">
      <c r="A115" s="17"/>
      <c r="B115" s="5" t="s">
        <v>43</v>
      </c>
      <c r="C115" s="23"/>
      <c r="D115" s="24"/>
      <c r="E115" s="11"/>
      <c r="F115" s="22"/>
    </row>
    <row r="116" spans="1:6" ht="63.75">
      <c r="A116" s="17"/>
      <c r="B116" s="71" t="s">
        <v>183</v>
      </c>
      <c r="C116" s="23" t="s">
        <v>10</v>
      </c>
      <c r="D116" s="24">
        <v>16</v>
      </c>
      <c r="E116" s="11"/>
      <c r="F116" s="22"/>
    </row>
    <row r="117" spans="1:6" ht="25.5">
      <c r="A117" s="17"/>
      <c r="B117" s="71" t="s">
        <v>157</v>
      </c>
      <c r="C117" s="23" t="s">
        <v>10</v>
      </c>
      <c r="D117" s="24">
        <v>8</v>
      </c>
      <c r="E117" s="11"/>
      <c r="F117" s="22"/>
    </row>
    <row r="118" spans="1:6" ht="63.75">
      <c r="A118" s="17"/>
      <c r="B118" s="71" t="s">
        <v>182</v>
      </c>
      <c r="C118" s="23" t="s">
        <v>10</v>
      </c>
      <c r="D118" s="24">
        <v>4</v>
      </c>
      <c r="E118" s="11"/>
      <c r="F118" s="22"/>
    </row>
    <row r="119" spans="1:6" ht="14.45" customHeight="1">
      <c r="A119" s="17"/>
      <c r="B119" s="5" t="s">
        <v>92</v>
      </c>
      <c r="C119" s="23"/>
      <c r="D119" s="24"/>
      <c r="E119" s="11"/>
      <c r="F119" s="22"/>
    </row>
    <row r="120" spans="1:6" ht="14.45" customHeight="1">
      <c r="A120" s="17"/>
      <c r="B120" s="4" t="s">
        <v>93</v>
      </c>
      <c r="C120" s="23" t="s">
        <v>60</v>
      </c>
      <c r="D120" s="24">
        <f>292.96*2.2*1.3</f>
        <v>837.86560000000009</v>
      </c>
      <c r="E120" s="11"/>
      <c r="F120" s="22"/>
    </row>
    <row r="121" spans="1:6" ht="14.45" customHeight="1">
      <c r="A121" s="17"/>
      <c r="B121" s="5" t="s">
        <v>47</v>
      </c>
      <c r="C121" s="23"/>
      <c r="D121" s="24"/>
      <c r="E121" s="11"/>
      <c r="F121" s="22"/>
    </row>
    <row r="122" spans="1:6" ht="14.45" customHeight="1">
      <c r="A122" s="17"/>
      <c r="B122" s="4" t="s">
        <v>94</v>
      </c>
      <c r="C122" s="23" t="s">
        <v>60</v>
      </c>
      <c r="D122" s="24">
        <v>4.42</v>
      </c>
      <c r="E122" s="11"/>
      <c r="F122" s="22"/>
    </row>
    <row r="123" spans="1:6" ht="14.45" customHeight="1">
      <c r="A123" s="17"/>
      <c r="B123" s="4" t="s">
        <v>95</v>
      </c>
      <c r="C123" s="23" t="s">
        <v>12</v>
      </c>
      <c r="D123" s="24">
        <f>31*2</f>
        <v>62</v>
      </c>
      <c r="E123" s="11"/>
      <c r="F123" s="22"/>
    </row>
    <row r="124" spans="1:6" ht="14.45" customHeight="1">
      <c r="A124" s="17"/>
      <c r="B124" s="5" t="s">
        <v>76</v>
      </c>
      <c r="C124" s="23"/>
      <c r="D124" s="24"/>
      <c r="E124" s="11"/>
      <c r="F124" s="22"/>
    </row>
    <row r="125" spans="1:6" ht="14.45" customHeight="1">
      <c r="A125" s="17"/>
      <c r="B125" s="4" t="s">
        <v>77</v>
      </c>
      <c r="C125" s="23" t="s">
        <v>60</v>
      </c>
      <c r="D125" s="24">
        <v>139.15999999999997</v>
      </c>
      <c r="E125" s="11"/>
      <c r="F125" s="22"/>
    </row>
    <row r="126" spans="1:6" ht="14.45" customHeight="1">
      <c r="A126" s="17"/>
      <c r="B126" s="4" t="s">
        <v>46</v>
      </c>
      <c r="C126" s="23" t="s">
        <v>74</v>
      </c>
      <c r="D126" s="24">
        <v>15.34</v>
      </c>
      <c r="E126" s="11"/>
      <c r="F126" s="22"/>
    </row>
    <row r="127" spans="1:6" ht="14.45" customHeight="1">
      <c r="A127" s="17"/>
      <c r="B127" s="5" t="s">
        <v>96</v>
      </c>
      <c r="C127" s="23"/>
      <c r="D127" s="24"/>
      <c r="E127" s="11"/>
      <c r="F127" s="22"/>
    </row>
    <row r="128" spans="1:6" ht="14.45" customHeight="1">
      <c r="A128" s="17"/>
      <c r="B128" s="4" t="s">
        <v>79</v>
      </c>
      <c r="C128" s="23" t="s">
        <v>74</v>
      </c>
      <c r="D128" s="24">
        <f>12*2.1*2</f>
        <v>50.400000000000006</v>
      </c>
      <c r="E128" s="11"/>
      <c r="F128" s="22"/>
    </row>
    <row r="129" spans="1:6" ht="14.45" customHeight="1">
      <c r="A129" s="17"/>
      <c r="B129" s="4" t="s">
        <v>80</v>
      </c>
      <c r="C129" s="23" t="s">
        <v>60</v>
      </c>
      <c r="D129" s="24">
        <f>+D128</f>
        <v>50.400000000000006</v>
      </c>
      <c r="E129" s="11"/>
      <c r="F129" s="22"/>
    </row>
    <row r="130" spans="1:6" ht="14.45" customHeight="1">
      <c r="A130" s="17"/>
      <c r="B130" s="5" t="s">
        <v>44</v>
      </c>
      <c r="C130" s="23"/>
      <c r="D130" s="24"/>
      <c r="E130" s="11"/>
      <c r="F130" s="22"/>
    </row>
    <row r="131" spans="1:6" ht="14.45" customHeight="1">
      <c r="A131" s="17"/>
      <c r="B131" s="4" t="s">
        <v>97</v>
      </c>
      <c r="C131" s="23" t="s">
        <v>60</v>
      </c>
      <c r="D131" s="24">
        <f>381.05*2.2</f>
        <v>838.31000000000006</v>
      </c>
      <c r="E131" s="11"/>
      <c r="F131" s="22"/>
    </row>
    <row r="132" spans="1:6" ht="14.45" customHeight="1">
      <c r="A132" s="17"/>
      <c r="B132" s="4" t="s">
        <v>83</v>
      </c>
      <c r="C132" s="23" t="s">
        <v>60</v>
      </c>
      <c r="D132" s="24">
        <f>762.99*2.35</f>
        <v>1793.0265000000002</v>
      </c>
      <c r="E132" s="11"/>
      <c r="F132" s="22"/>
    </row>
    <row r="133" spans="1:6" ht="14.45" customHeight="1">
      <c r="A133" s="17"/>
      <c r="B133" s="4" t="s">
        <v>45</v>
      </c>
      <c r="C133" s="23" t="s">
        <v>60</v>
      </c>
      <c r="D133" s="24">
        <v>578.34519999999998</v>
      </c>
      <c r="E133" s="11"/>
      <c r="F133" s="22"/>
    </row>
    <row r="134" spans="1:6" ht="14.45" customHeight="1" thickBot="1">
      <c r="A134" s="17"/>
      <c r="B134" s="4"/>
      <c r="C134" s="23"/>
      <c r="D134" s="24"/>
      <c r="E134" s="11"/>
      <c r="F134" s="22"/>
    </row>
    <row r="135" spans="1:6" ht="14.45" customHeight="1" thickBot="1">
      <c r="A135" s="17"/>
      <c r="B135" s="69" t="s">
        <v>98</v>
      </c>
      <c r="C135" s="23"/>
      <c r="D135" s="24"/>
      <c r="E135" s="11"/>
      <c r="F135" s="22"/>
    </row>
    <row r="136" spans="1:6" ht="14.45" customHeight="1">
      <c r="A136" s="17"/>
      <c r="B136" s="5" t="s">
        <v>99</v>
      </c>
      <c r="C136" s="23"/>
      <c r="D136" s="24"/>
      <c r="E136" s="11"/>
      <c r="F136" s="22"/>
    </row>
    <row r="137" spans="1:6" ht="14.45" customHeight="1">
      <c r="A137" s="17"/>
      <c r="B137" s="4" t="s">
        <v>100</v>
      </c>
      <c r="C137" s="23" t="s">
        <v>60</v>
      </c>
      <c r="D137" s="24">
        <f>51*1.8</f>
        <v>91.8</v>
      </c>
      <c r="E137" s="11"/>
      <c r="F137" s="22"/>
    </row>
    <row r="138" spans="1:6" ht="14.45" customHeight="1">
      <c r="A138" s="17"/>
      <c r="B138" s="4" t="s">
        <v>101</v>
      </c>
      <c r="C138" s="23" t="s">
        <v>61</v>
      </c>
      <c r="D138" s="24">
        <v>16</v>
      </c>
      <c r="E138" s="11"/>
      <c r="F138" s="22"/>
    </row>
    <row r="139" spans="1:6" ht="14.45" customHeight="1">
      <c r="A139" s="17"/>
      <c r="B139" s="4" t="s">
        <v>102</v>
      </c>
      <c r="C139" s="23" t="s">
        <v>8</v>
      </c>
      <c r="D139" s="24">
        <v>1</v>
      </c>
      <c r="E139" s="11"/>
      <c r="F139" s="22"/>
    </row>
    <row r="140" spans="1:6" ht="14.45" customHeight="1">
      <c r="A140" s="17"/>
      <c r="B140" s="4" t="s">
        <v>103</v>
      </c>
      <c r="C140" s="23" t="s">
        <v>60</v>
      </c>
      <c r="D140" s="24">
        <f>51*0.8</f>
        <v>40.800000000000004</v>
      </c>
      <c r="E140" s="11"/>
      <c r="F140" s="22"/>
    </row>
    <row r="141" spans="1:6" ht="14.45" customHeight="1">
      <c r="A141" s="17"/>
      <c r="B141" s="40" t="s">
        <v>137</v>
      </c>
      <c r="C141" s="41" t="s">
        <v>138</v>
      </c>
      <c r="D141" s="42">
        <v>1</v>
      </c>
      <c r="E141" s="11"/>
      <c r="F141" s="22"/>
    </row>
    <row r="142" spans="1:6" ht="14.45" customHeight="1" thickBot="1">
      <c r="A142" s="17"/>
      <c r="B142" s="40"/>
      <c r="C142" s="41"/>
      <c r="D142" s="42"/>
      <c r="E142" s="11"/>
      <c r="F142" s="22"/>
    </row>
    <row r="143" spans="1:6" ht="14.45" customHeight="1" thickBot="1">
      <c r="A143" s="17"/>
      <c r="B143" s="69" t="s">
        <v>104</v>
      </c>
      <c r="C143" s="23"/>
      <c r="D143" s="24"/>
      <c r="E143" s="11"/>
      <c r="F143" s="22"/>
    </row>
    <row r="144" spans="1:6" ht="14.45" customHeight="1">
      <c r="A144" s="17"/>
      <c r="B144" s="5" t="s">
        <v>42</v>
      </c>
      <c r="C144" s="23"/>
      <c r="D144" s="24"/>
      <c r="E144" s="11"/>
      <c r="F144" s="22"/>
    </row>
    <row r="145" spans="1:6" ht="14.45" customHeight="1">
      <c r="A145" s="17"/>
      <c r="B145" s="4" t="s">
        <v>87</v>
      </c>
      <c r="C145" s="23" t="s">
        <v>63</v>
      </c>
      <c r="D145" s="24">
        <v>28</v>
      </c>
      <c r="E145" s="11"/>
      <c r="F145" s="22"/>
    </row>
    <row r="146" spans="1:6" ht="14.45" customHeight="1">
      <c r="A146" s="17"/>
      <c r="B146" s="4" t="s">
        <v>65</v>
      </c>
      <c r="C146" s="23" t="s">
        <v>8</v>
      </c>
      <c r="D146" s="24">
        <v>1</v>
      </c>
      <c r="E146" s="11"/>
      <c r="F146" s="22"/>
    </row>
    <row r="147" spans="1:6" ht="14.45" customHeight="1">
      <c r="A147" s="17"/>
      <c r="B147" s="4" t="s">
        <v>66</v>
      </c>
      <c r="C147" s="23" t="s">
        <v>67</v>
      </c>
      <c r="D147" s="24">
        <v>6.8</v>
      </c>
      <c r="E147" s="11"/>
      <c r="F147" s="22"/>
    </row>
    <row r="148" spans="1:6" ht="14.45" customHeight="1">
      <c r="A148" s="17"/>
      <c r="B148" s="4" t="s">
        <v>88</v>
      </c>
      <c r="C148" s="23" t="s">
        <v>63</v>
      </c>
      <c r="D148" s="24">
        <v>6.8</v>
      </c>
      <c r="E148" s="11"/>
      <c r="F148" s="22"/>
    </row>
    <row r="149" spans="1:6" ht="14.45" customHeight="1">
      <c r="A149" s="17"/>
      <c r="B149" s="84" t="s">
        <v>186</v>
      </c>
      <c r="C149" s="85" t="s">
        <v>7</v>
      </c>
      <c r="D149" s="24">
        <v>92.3</v>
      </c>
      <c r="E149" s="11"/>
      <c r="F149" s="22"/>
    </row>
    <row r="150" spans="1:6" ht="14.45" customHeight="1">
      <c r="A150" s="17"/>
      <c r="B150" s="4" t="s">
        <v>90</v>
      </c>
      <c r="C150" s="23" t="s">
        <v>60</v>
      </c>
      <c r="D150" s="24">
        <v>92.3</v>
      </c>
      <c r="E150" s="11"/>
      <c r="F150" s="22"/>
    </row>
    <row r="151" spans="1:6" ht="14.45" customHeight="1">
      <c r="A151" s="17"/>
      <c r="B151" s="4" t="s">
        <v>91</v>
      </c>
      <c r="C151" s="23" t="s">
        <v>60</v>
      </c>
      <c r="D151" s="24">
        <v>92.3</v>
      </c>
      <c r="E151" s="11"/>
      <c r="F151" s="22"/>
    </row>
    <row r="152" spans="1:6" ht="14.45" customHeight="1">
      <c r="A152" s="17"/>
      <c r="B152" s="5" t="s">
        <v>105</v>
      </c>
      <c r="C152" s="23"/>
      <c r="D152" s="24"/>
      <c r="E152" s="11"/>
      <c r="F152" s="22"/>
    </row>
    <row r="153" spans="1:6" ht="14.45" customHeight="1">
      <c r="A153" s="17"/>
      <c r="B153" s="4" t="s">
        <v>180</v>
      </c>
      <c r="C153" s="23" t="s">
        <v>60</v>
      </c>
      <c r="D153" s="24">
        <v>92.388899999999964</v>
      </c>
      <c r="E153" s="11"/>
      <c r="F153" s="22"/>
    </row>
    <row r="154" spans="1:6" ht="14.45" customHeight="1">
      <c r="A154" s="17"/>
      <c r="B154" s="5" t="s">
        <v>106</v>
      </c>
      <c r="C154" s="23"/>
      <c r="D154" s="24"/>
      <c r="E154" s="11"/>
      <c r="F154" s="22"/>
    </row>
    <row r="155" spans="1:6" ht="36">
      <c r="A155" s="17"/>
      <c r="B155" s="70" t="s">
        <v>159</v>
      </c>
      <c r="C155" s="23" t="s">
        <v>74</v>
      </c>
      <c r="D155" s="24">
        <v>3</v>
      </c>
      <c r="E155" s="11"/>
      <c r="F155" s="22"/>
    </row>
    <row r="156" spans="1:6" ht="14.45" customHeight="1">
      <c r="A156" s="17"/>
      <c r="B156" s="5" t="s">
        <v>76</v>
      </c>
      <c r="C156" s="23"/>
      <c r="D156" s="24"/>
      <c r="E156" s="11"/>
      <c r="F156" s="22"/>
    </row>
    <row r="157" spans="1:6" ht="14.45" customHeight="1">
      <c r="A157" s="17"/>
      <c r="B157" s="4" t="s">
        <v>77</v>
      </c>
      <c r="C157" s="23" t="s">
        <v>60</v>
      </c>
      <c r="D157" s="24">
        <f>1.6*1.1*5</f>
        <v>8.8000000000000007</v>
      </c>
      <c r="E157" s="11"/>
      <c r="F157" s="22"/>
    </row>
    <row r="158" spans="1:6" ht="14.45" customHeight="1">
      <c r="A158" s="17"/>
      <c r="B158" s="4" t="s">
        <v>16</v>
      </c>
      <c r="C158" s="23" t="s">
        <v>60</v>
      </c>
      <c r="D158" s="24">
        <f>+D157</f>
        <v>8.8000000000000007</v>
      </c>
      <c r="E158" s="11"/>
      <c r="F158" s="22"/>
    </row>
    <row r="159" spans="1:6" ht="14.45" customHeight="1">
      <c r="A159" s="17"/>
      <c r="B159" s="5" t="s">
        <v>44</v>
      </c>
      <c r="C159" s="23"/>
      <c r="D159" s="24"/>
      <c r="E159" s="11"/>
      <c r="F159" s="22"/>
    </row>
    <row r="160" spans="1:6" ht="14.45" customHeight="1">
      <c r="A160" s="17"/>
      <c r="B160" s="4" t="s">
        <v>107</v>
      </c>
      <c r="C160" s="23" t="s">
        <v>60</v>
      </c>
      <c r="D160" s="24">
        <f>37*1.6</f>
        <v>59.2</v>
      </c>
      <c r="E160" s="11"/>
      <c r="F160" s="22"/>
    </row>
    <row r="161" spans="1:6" ht="14.45" customHeight="1">
      <c r="A161" s="17"/>
      <c r="B161" s="4" t="s">
        <v>108</v>
      </c>
      <c r="C161" s="23" t="s">
        <v>60</v>
      </c>
      <c r="D161" s="24">
        <f>+D160*1.3</f>
        <v>76.960000000000008</v>
      </c>
      <c r="E161" s="11"/>
      <c r="F161" s="22"/>
    </row>
    <row r="162" spans="1:6" ht="14.45" customHeight="1">
      <c r="A162" s="17"/>
      <c r="B162" s="4" t="s">
        <v>45</v>
      </c>
      <c r="C162" s="23" t="s">
        <v>60</v>
      </c>
      <c r="D162" s="24">
        <f>+D160*0.95</f>
        <v>56.24</v>
      </c>
      <c r="E162" s="11"/>
      <c r="F162" s="22"/>
    </row>
    <row r="163" spans="1:6" ht="14.45" customHeight="1" thickBot="1">
      <c r="A163" s="17"/>
      <c r="B163" s="4"/>
      <c r="C163" s="23"/>
      <c r="D163" s="24"/>
      <c r="E163" s="11"/>
      <c r="F163" s="22"/>
    </row>
    <row r="164" spans="1:6" ht="14.45" customHeight="1" thickBot="1">
      <c r="A164" s="17"/>
      <c r="B164" s="69" t="s">
        <v>171</v>
      </c>
      <c r="C164" s="21"/>
      <c r="D164" s="11"/>
      <c r="E164" s="11"/>
      <c r="F164" s="22"/>
    </row>
    <row r="165" spans="1:6" ht="14.45" customHeight="1">
      <c r="A165" s="17"/>
      <c r="B165" s="75" t="s">
        <v>172</v>
      </c>
      <c r="C165" s="21"/>
      <c r="D165" s="11"/>
      <c r="E165" s="11"/>
      <c r="F165" s="22"/>
    </row>
    <row r="166" spans="1:6" ht="14.45" customHeight="1">
      <c r="A166" s="17"/>
      <c r="B166" s="6" t="s">
        <v>109</v>
      </c>
      <c r="C166" s="21"/>
      <c r="D166" s="11"/>
      <c r="E166" s="11"/>
      <c r="F166" s="22"/>
    </row>
    <row r="167" spans="1:6" ht="14.45" customHeight="1">
      <c r="A167" s="17"/>
      <c r="B167" s="84" t="s">
        <v>186</v>
      </c>
      <c r="C167" s="85" t="s">
        <v>7</v>
      </c>
      <c r="D167" s="24">
        <v>210</v>
      </c>
      <c r="E167" s="11"/>
      <c r="F167" s="22"/>
    </row>
    <row r="168" spans="1:6" ht="14.45" customHeight="1">
      <c r="A168" s="17"/>
      <c r="B168" s="4" t="s">
        <v>90</v>
      </c>
      <c r="C168" s="23" t="s">
        <v>60</v>
      </c>
      <c r="D168" s="24">
        <v>210</v>
      </c>
      <c r="E168" s="11"/>
      <c r="F168" s="22"/>
    </row>
    <row r="169" spans="1:6" ht="14.45" customHeight="1">
      <c r="A169" s="17"/>
      <c r="B169" s="7" t="s">
        <v>110</v>
      </c>
      <c r="C169" s="27" t="s">
        <v>74</v>
      </c>
      <c r="D169" s="24">
        <v>210</v>
      </c>
      <c r="E169" s="11"/>
      <c r="F169" s="22"/>
    </row>
    <row r="170" spans="1:6" ht="14.45" customHeight="1">
      <c r="A170" s="17"/>
      <c r="B170" s="6" t="s">
        <v>111</v>
      </c>
      <c r="C170" s="21"/>
      <c r="D170" s="24"/>
      <c r="E170" s="11"/>
      <c r="F170" s="22"/>
    </row>
    <row r="171" spans="1:6" ht="14.45" customHeight="1">
      <c r="A171" s="17"/>
      <c r="B171" s="7" t="s">
        <v>71</v>
      </c>
      <c r="C171" s="27" t="s">
        <v>74</v>
      </c>
      <c r="D171" s="24">
        <f>16*6</f>
        <v>96</v>
      </c>
      <c r="E171" s="11"/>
      <c r="F171" s="22"/>
    </row>
    <row r="172" spans="1:6" ht="14.45" customHeight="1">
      <c r="A172" s="17"/>
      <c r="B172" s="6" t="s">
        <v>112</v>
      </c>
      <c r="C172" s="21"/>
      <c r="D172" s="24"/>
      <c r="E172" s="11"/>
      <c r="F172" s="22"/>
    </row>
    <row r="173" spans="1:6" ht="14.45" customHeight="1">
      <c r="A173" s="17"/>
      <c r="B173" s="7" t="s">
        <v>113</v>
      </c>
      <c r="C173" s="21" t="s">
        <v>60</v>
      </c>
      <c r="D173" s="24">
        <v>198</v>
      </c>
      <c r="E173" s="11"/>
      <c r="F173" s="22"/>
    </row>
    <row r="174" spans="1:6" ht="14.45" customHeight="1">
      <c r="A174" s="17"/>
      <c r="B174" s="7" t="s">
        <v>114</v>
      </c>
      <c r="C174" s="27" t="s">
        <v>74</v>
      </c>
      <c r="D174" s="24">
        <f>198*1.16</f>
        <v>229.67999999999998</v>
      </c>
      <c r="E174" s="11"/>
      <c r="F174" s="22"/>
    </row>
    <row r="175" spans="1:6" ht="14.45" customHeight="1">
      <c r="A175" s="17"/>
      <c r="B175" s="7" t="s">
        <v>115</v>
      </c>
      <c r="C175" s="27" t="s">
        <v>74</v>
      </c>
      <c r="D175" s="24">
        <v>71.61</v>
      </c>
      <c r="E175" s="11"/>
      <c r="F175" s="22"/>
    </row>
    <row r="176" spans="1:6" ht="14.45" customHeight="1">
      <c r="A176" s="17"/>
      <c r="B176" s="7" t="s">
        <v>116</v>
      </c>
      <c r="C176" s="27" t="s">
        <v>74</v>
      </c>
      <c r="D176" s="24">
        <v>58.59</v>
      </c>
      <c r="E176" s="11"/>
      <c r="F176" s="22"/>
    </row>
    <row r="177" spans="1:7" ht="14.45" customHeight="1">
      <c r="A177" s="17"/>
      <c r="B177" s="75" t="s">
        <v>173</v>
      </c>
      <c r="C177" s="21"/>
      <c r="D177" s="11"/>
      <c r="E177" s="11"/>
      <c r="F177" s="22"/>
    </row>
    <row r="178" spans="1:7" ht="14.45" customHeight="1">
      <c r="A178" s="17"/>
      <c r="B178" s="6" t="s">
        <v>111</v>
      </c>
      <c r="C178" s="21"/>
      <c r="D178" s="24"/>
      <c r="E178" s="11"/>
      <c r="F178" s="22"/>
    </row>
    <row r="179" spans="1:7" ht="14.45" customHeight="1">
      <c r="A179" s="17"/>
      <c r="B179" s="7" t="s">
        <v>71</v>
      </c>
      <c r="C179" s="27" t="s">
        <v>74</v>
      </c>
      <c r="D179" s="24">
        <f>16*6</f>
        <v>96</v>
      </c>
      <c r="E179" s="11"/>
      <c r="F179" s="22"/>
    </row>
    <row r="180" spans="1:7" ht="14.45" customHeight="1">
      <c r="A180" s="17"/>
      <c r="B180" s="6" t="s">
        <v>112</v>
      </c>
      <c r="C180" s="21"/>
      <c r="D180" s="24"/>
      <c r="E180" s="11"/>
      <c r="F180" s="22"/>
    </row>
    <row r="181" spans="1:7" ht="14.45" customHeight="1">
      <c r="A181" s="17"/>
      <c r="B181" s="7" t="s">
        <v>113</v>
      </c>
      <c r="C181" s="21" t="s">
        <v>60</v>
      </c>
      <c r="D181" s="24">
        <v>198</v>
      </c>
      <c r="E181" s="11"/>
      <c r="F181" s="22"/>
    </row>
    <row r="182" spans="1:7" ht="14.45" customHeight="1">
      <c r="A182" s="17"/>
      <c r="B182" s="7" t="s">
        <v>114</v>
      </c>
      <c r="C182" s="27" t="s">
        <v>74</v>
      </c>
      <c r="D182" s="24">
        <f>198*1.16</f>
        <v>229.67999999999998</v>
      </c>
      <c r="E182" s="11"/>
      <c r="F182" s="22"/>
    </row>
    <row r="183" spans="1:7" ht="14.45" customHeight="1">
      <c r="A183" s="17"/>
      <c r="B183" s="7" t="s">
        <v>117</v>
      </c>
      <c r="C183" s="27" t="s">
        <v>74</v>
      </c>
      <c r="D183" s="24">
        <v>26.8</v>
      </c>
      <c r="E183" s="11"/>
      <c r="F183" s="22"/>
    </row>
    <row r="184" spans="1:7" ht="14.45" customHeight="1">
      <c r="A184" s="17"/>
      <c r="B184" s="7" t="s">
        <v>118</v>
      </c>
      <c r="C184" s="27" t="s">
        <v>74</v>
      </c>
      <c r="D184" s="24">
        <f>+D183</f>
        <v>26.8</v>
      </c>
      <c r="E184" s="11"/>
      <c r="F184" s="22"/>
    </row>
    <row r="185" spans="1:7" ht="14.45" customHeight="1" thickBot="1">
      <c r="A185" s="17"/>
      <c r="B185" s="7"/>
      <c r="C185" s="27"/>
      <c r="D185" s="24"/>
      <c r="E185" s="11"/>
      <c r="F185" s="22"/>
    </row>
    <row r="186" spans="1:7" s="45" customFormat="1" ht="14.45" customHeight="1" thickBot="1">
      <c r="A186" s="17"/>
      <c r="B186" s="69" t="s">
        <v>119</v>
      </c>
      <c r="C186" s="21"/>
      <c r="D186" s="24"/>
      <c r="E186" s="11"/>
      <c r="F186" s="22"/>
      <c r="G186" s="13"/>
    </row>
    <row r="187" spans="1:7" s="45" customFormat="1" ht="14.45" customHeight="1">
      <c r="A187" s="17"/>
      <c r="B187" s="76" t="s">
        <v>120</v>
      </c>
      <c r="C187" s="21"/>
      <c r="D187" s="24"/>
      <c r="E187" s="11"/>
      <c r="F187" s="22"/>
      <c r="G187" s="13"/>
    </row>
    <row r="188" spans="1:7" s="45" customFormat="1" ht="14.45" customHeight="1">
      <c r="A188" s="17"/>
      <c r="B188" s="7" t="s">
        <v>79</v>
      </c>
      <c r="C188" s="27" t="s">
        <v>74</v>
      </c>
      <c r="D188" s="24">
        <f>5*2.8*2</f>
        <v>28</v>
      </c>
      <c r="E188" s="11"/>
      <c r="F188" s="22"/>
      <c r="G188" s="13"/>
    </row>
    <row r="189" spans="1:7" s="45" customFormat="1" ht="14.45" customHeight="1">
      <c r="A189" s="17"/>
      <c r="B189" s="7" t="s">
        <v>80</v>
      </c>
      <c r="C189" s="27" t="s">
        <v>60</v>
      </c>
      <c r="D189" s="24">
        <f>+D188</f>
        <v>28</v>
      </c>
      <c r="E189" s="11"/>
      <c r="F189" s="22"/>
      <c r="G189" s="13"/>
    </row>
    <row r="190" spans="1:7" s="45" customFormat="1" ht="14.45" customHeight="1">
      <c r="A190" s="17"/>
      <c r="B190" s="7" t="s">
        <v>121</v>
      </c>
      <c r="C190" s="27" t="s">
        <v>74</v>
      </c>
      <c r="D190" s="24">
        <f>141*2.8*2</f>
        <v>789.59999999999991</v>
      </c>
      <c r="E190" s="11"/>
      <c r="F190" s="22"/>
      <c r="G190" s="48"/>
    </row>
    <row r="191" spans="1:7" s="45" customFormat="1" ht="14.45" customHeight="1">
      <c r="A191" s="17"/>
      <c r="B191" s="7" t="s">
        <v>122</v>
      </c>
      <c r="C191" s="27" t="s">
        <v>12</v>
      </c>
      <c r="D191" s="24">
        <v>137</v>
      </c>
      <c r="E191" s="11"/>
      <c r="F191" s="22"/>
      <c r="G191" s="13"/>
    </row>
    <row r="192" spans="1:7" s="45" customFormat="1" ht="14.45" customHeight="1">
      <c r="A192" s="17"/>
      <c r="B192" s="6" t="s">
        <v>123</v>
      </c>
      <c r="C192" s="21"/>
      <c r="D192" s="24"/>
      <c r="E192" s="11"/>
      <c r="F192" s="22"/>
      <c r="G192" s="13"/>
    </row>
    <row r="193" spans="1:6" ht="14.45" customHeight="1">
      <c r="A193" s="17"/>
      <c r="B193" s="4" t="s">
        <v>79</v>
      </c>
      <c r="C193" s="27" t="s">
        <v>74</v>
      </c>
      <c r="D193" s="24">
        <v>5.04</v>
      </c>
      <c r="E193" s="11"/>
      <c r="F193" s="22"/>
    </row>
    <row r="194" spans="1:6" ht="14.45" customHeight="1">
      <c r="A194" s="17"/>
      <c r="B194" s="4" t="s">
        <v>80</v>
      </c>
      <c r="C194" s="27" t="s">
        <v>74</v>
      </c>
      <c r="D194" s="24">
        <v>10.08</v>
      </c>
      <c r="E194" s="11"/>
      <c r="F194" s="22"/>
    </row>
    <row r="195" spans="1:6" ht="14.45" customHeight="1" thickBot="1">
      <c r="A195" s="17"/>
      <c r="B195" s="4"/>
      <c r="C195" s="27"/>
      <c r="D195" s="24"/>
      <c r="E195" s="11"/>
      <c r="F195" s="22"/>
    </row>
    <row r="196" spans="1:6" ht="14.45" customHeight="1" thickBot="1">
      <c r="A196" s="17"/>
      <c r="B196" s="69" t="s">
        <v>124</v>
      </c>
      <c r="C196" s="21"/>
      <c r="D196" s="24"/>
      <c r="E196" s="11"/>
      <c r="F196" s="22"/>
    </row>
    <row r="197" spans="1:6" ht="14.45" customHeight="1">
      <c r="A197" s="17"/>
      <c r="B197" s="77" t="s">
        <v>125</v>
      </c>
      <c r="C197" s="21"/>
      <c r="D197" s="24"/>
      <c r="E197" s="11"/>
      <c r="F197" s="22"/>
    </row>
    <row r="198" spans="1:6" ht="14.45" customHeight="1">
      <c r="A198" s="17"/>
      <c r="B198" s="7" t="s">
        <v>126</v>
      </c>
      <c r="C198" s="27" t="s">
        <v>74</v>
      </c>
      <c r="D198" s="24">
        <v>4</v>
      </c>
      <c r="E198" s="11"/>
      <c r="F198" s="22"/>
    </row>
    <row r="199" spans="1:6" ht="14.45" customHeight="1">
      <c r="A199" s="17"/>
      <c r="B199" s="76" t="s">
        <v>127</v>
      </c>
      <c r="C199" s="21"/>
      <c r="D199" s="24"/>
      <c r="E199" s="11"/>
      <c r="F199" s="22"/>
    </row>
    <row r="200" spans="1:6" ht="14.45" customHeight="1">
      <c r="A200" s="17"/>
      <c r="B200" s="7" t="s">
        <v>128</v>
      </c>
      <c r="C200" s="27" t="s">
        <v>11</v>
      </c>
      <c r="D200" s="24">
        <v>30</v>
      </c>
      <c r="E200" s="11"/>
      <c r="F200" s="22"/>
    </row>
    <row r="201" spans="1:6" ht="14.45" customHeight="1">
      <c r="A201" s="17"/>
      <c r="B201" s="7" t="s">
        <v>129</v>
      </c>
      <c r="C201" s="27" t="s">
        <v>130</v>
      </c>
      <c r="D201" s="24">
        <v>200</v>
      </c>
      <c r="E201" s="11"/>
      <c r="F201" s="22"/>
    </row>
    <row r="202" spans="1:6" ht="14.45" customHeight="1">
      <c r="A202" s="17"/>
      <c r="B202" s="7" t="s">
        <v>131</v>
      </c>
      <c r="C202" s="27" t="s">
        <v>11</v>
      </c>
      <c r="D202" s="24">
        <v>13</v>
      </c>
      <c r="E202" s="11"/>
      <c r="F202" s="22"/>
    </row>
    <row r="203" spans="1:6" ht="14.45" customHeight="1">
      <c r="A203" s="17"/>
      <c r="B203" s="83" t="s">
        <v>139</v>
      </c>
      <c r="C203" s="49" t="s">
        <v>9</v>
      </c>
      <c r="D203" s="50">
        <v>140</v>
      </c>
      <c r="E203" s="11"/>
      <c r="F203" s="22"/>
    </row>
    <row r="204" spans="1:6" ht="14.45" customHeight="1">
      <c r="A204" s="17"/>
      <c r="B204" s="83" t="s">
        <v>140</v>
      </c>
      <c r="C204" s="49" t="s">
        <v>9</v>
      </c>
      <c r="D204" s="50">
        <v>26</v>
      </c>
      <c r="E204" s="11"/>
      <c r="F204" s="22"/>
    </row>
    <row r="205" spans="1:6" ht="14.45" customHeight="1">
      <c r="A205" s="17"/>
      <c r="B205" s="83" t="s">
        <v>141</v>
      </c>
      <c r="C205" s="49" t="s">
        <v>9</v>
      </c>
      <c r="D205" s="50">
        <v>20</v>
      </c>
      <c r="E205" s="11"/>
      <c r="F205" s="22"/>
    </row>
    <row r="206" spans="1:6" ht="14.45" customHeight="1">
      <c r="A206" s="17"/>
      <c r="B206" s="83" t="s">
        <v>142</v>
      </c>
      <c r="C206" s="49" t="s">
        <v>9</v>
      </c>
      <c r="D206" s="50">
        <v>30</v>
      </c>
      <c r="E206" s="11"/>
      <c r="F206" s="22"/>
    </row>
    <row r="207" spans="1:6" ht="14.45" customHeight="1">
      <c r="A207" s="17"/>
      <c r="B207" s="83" t="s">
        <v>143</v>
      </c>
      <c r="C207" s="49" t="s">
        <v>9</v>
      </c>
      <c r="D207" s="50">
        <v>350</v>
      </c>
      <c r="E207" s="11"/>
      <c r="F207" s="22"/>
    </row>
    <row r="208" spans="1:6" ht="14.45" customHeight="1">
      <c r="A208" s="17"/>
      <c r="B208" s="76" t="s">
        <v>123</v>
      </c>
      <c r="C208" s="21"/>
      <c r="D208" s="24"/>
      <c r="E208" s="11"/>
      <c r="F208" s="22"/>
    </row>
    <row r="209" spans="1:6" ht="14.45" customHeight="1">
      <c r="A209" s="17"/>
      <c r="B209" s="7" t="s">
        <v>132</v>
      </c>
      <c r="C209" s="27" t="s">
        <v>8</v>
      </c>
      <c r="D209" s="24">
        <v>1</v>
      </c>
      <c r="E209" s="11"/>
      <c r="F209" s="22"/>
    </row>
    <row r="210" spans="1:6" ht="14.45" customHeight="1">
      <c r="A210" s="17"/>
      <c r="B210" s="7" t="s">
        <v>174</v>
      </c>
      <c r="C210" s="27" t="s">
        <v>9</v>
      </c>
      <c r="D210" s="24">
        <v>1</v>
      </c>
      <c r="E210" s="11"/>
      <c r="F210" s="22"/>
    </row>
    <row r="211" spans="1:6" ht="14.45" customHeight="1">
      <c r="A211" s="17"/>
      <c r="B211" s="7" t="s">
        <v>175</v>
      </c>
      <c r="C211" s="27" t="s">
        <v>9</v>
      </c>
      <c r="D211" s="24">
        <v>1</v>
      </c>
      <c r="E211" s="11"/>
      <c r="F211" s="22"/>
    </row>
    <row r="212" spans="1:6" ht="14.45" customHeight="1">
      <c r="A212" s="17"/>
      <c r="B212" s="1" t="s">
        <v>176</v>
      </c>
      <c r="C212" s="27" t="s">
        <v>74</v>
      </c>
      <c r="D212" s="24">
        <f>17*18</f>
        <v>306</v>
      </c>
      <c r="E212" s="11"/>
      <c r="F212" s="22"/>
    </row>
    <row r="213" spans="1:6" ht="24">
      <c r="A213" s="17"/>
      <c r="B213" s="78" t="s">
        <v>177</v>
      </c>
      <c r="C213" s="27" t="s">
        <v>74</v>
      </c>
      <c r="D213" s="24">
        <f>17*18</f>
        <v>306</v>
      </c>
      <c r="E213" s="11"/>
      <c r="F213" s="22"/>
    </row>
    <row r="214" spans="1:6" ht="12.75">
      <c r="A214" s="17"/>
      <c r="B214" s="78" t="s">
        <v>188</v>
      </c>
      <c r="C214" s="27" t="s">
        <v>189</v>
      </c>
      <c r="D214" s="24">
        <v>1</v>
      </c>
      <c r="E214" s="11"/>
      <c r="F214" s="22"/>
    </row>
    <row r="215" spans="1:6" ht="12.75">
      <c r="A215" s="17"/>
      <c r="B215" s="78" t="s">
        <v>190</v>
      </c>
      <c r="C215" s="27" t="s">
        <v>10</v>
      </c>
      <c r="D215" s="24">
        <v>1</v>
      </c>
      <c r="E215" s="11"/>
      <c r="F215" s="22"/>
    </row>
    <row r="216" spans="1:6" ht="12.75">
      <c r="A216" s="17"/>
      <c r="B216" s="78"/>
      <c r="C216" s="27"/>
      <c r="D216" s="24"/>
      <c r="E216" s="11"/>
      <c r="F216" s="22"/>
    </row>
    <row r="217" spans="1:6" ht="14.45" customHeight="1">
      <c r="A217" s="17"/>
      <c r="C217" s="27"/>
      <c r="D217" s="24"/>
      <c r="E217" s="11"/>
      <c r="F217" s="22"/>
    </row>
    <row r="218" spans="1:6" ht="14.45" customHeight="1">
      <c r="A218" s="17"/>
      <c r="B218" s="73" t="s">
        <v>48</v>
      </c>
      <c r="C218" s="27"/>
      <c r="D218" s="24"/>
      <c r="E218" s="11"/>
      <c r="F218" s="22"/>
    </row>
    <row r="219" spans="1:6" ht="14.45" customHeight="1">
      <c r="A219" s="17"/>
      <c r="B219" s="80" t="s">
        <v>49</v>
      </c>
      <c r="C219" s="27" t="s">
        <v>13</v>
      </c>
      <c r="D219" s="24">
        <v>25</v>
      </c>
      <c r="E219" s="11"/>
      <c r="F219" s="22"/>
    </row>
    <row r="220" spans="1:6" ht="14.45" customHeight="1">
      <c r="A220" s="17"/>
      <c r="B220" s="7" t="s">
        <v>133</v>
      </c>
      <c r="C220" s="27" t="s">
        <v>13</v>
      </c>
      <c r="D220" s="24">
        <v>30</v>
      </c>
      <c r="E220" s="11"/>
      <c r="F220" s="22"/>
    </row>
    <row r="221" spans="1:6" ht="14.45" customHeight="1">
      <c r="A221" s="17"/>
      <c r="B221" s="7" t="s">
        <v>50</v>
      </c>
      <c r="C221" s="27" t="s">
        <v>13</v>
      </c>
      <c r="D221" s="24">
        <v>22</v>
      </c>
      <c r="E221" s="11"/>
      <c r="F221" s="22"/>
    </row>
    <row r="222" spans="1:6" ht="14.45" customHeight="1">
      <c r="A222" s="17"/>
      <c r="B222" s="7" t="s">
        <v>178</v>
      </c>
      <c r="C222" s="27" t="s">
        <v>13</v>
      </c>
      <c r="D222" s="24">
        <v>82</v>
      </c>
      <c r="E222" s="11"/>
      <c r="F222" s="22"/>
    </row>
    <row r="223" spans="1:6" ht="14.45" customHeight="1">
      <c r="A223" s="17"/>
      <c r="B223" s="7" t="s">
        <v>179</v>
      </c>
      <c r="C223" s="27" t="s">
        <v>13</v>
      </c>
      <c r="D223" s="24">
        <v>43</v>
      </c>
      <c r="E223" s="11"/>
      <c r="F223" s="22"/>
    </row>
    <row r="224" spans="1:6" ht="14.45" customHeight="1" thickBot="1">
      <c r="A224" s="17"/>
      <c r="B224" s="7"/>
      <c r="C224" s="27"/>
      <c r="D224" s="24"/>
      <c r="E224" s="11"/>
      <c r="F224" s="22"/>
    </row>
    <row r="225" spans="1:6" ht="14.45" customHeight="1" thickBot="1">
      <c r="A225" s="17"/>
      <c r="B225" s="79" t="s">
        <v>209</v>
      </c>
      <c r="C225" s="27"/>
      <c r="D225" s="24"/>
      <c r="E225" s="11"/>
      <c r="F225" s="22"/>
    </row>
    <row r="226" spans="1:6" ht="14.45" customHeight="1">
      <c r="A226" s="17"/>
      <c r="B226" s="94" t="s">
        <v>197</v>
      </c>
      <c r="C226" s="95"/>
      <c r="D226" s="96"/>
      <c r="E226" s="11"/>
      <c r="F226" s="22"/>
    </row>
    <row r="227" spans="1:6" ht="14.45" customHeight="1">
      <c r="A227" s="17"/>
      <c r="B227" s="97" t="s">
        <v>198</v>
      </c>
      <c r="C227" s="98" t="s">
        <v>12</v>
      </c>
      <c r="D227" s="99">
        <v>8.9</v>
      </c>
      <c r="E227" s="11"/>
      <c r="F227" s="22"/>
    </row>
    <row r="228" spans="1:6" ht="14.45" customHeight="1">
      <c r="A228" s="17"/>
      <c r="B228" s="97" t="s">
        <v>199</v>
      </c>
      <c r="C228" s="98" t="s">
        <v>12</v>
      </c>
      <c r="D228" s="99">
        <v>2.95</v>
      </c>
      <c r="E228" s="11"/>
      <c r="F228" s="22"/>
    </row>
    <row r="229" spans="1:6" ht="14.45" customHeight="1">
      <c r="A229" s="17"/>
      <c r="B229" s="100" t="s">
        <v>200</v>
      </c>
      <c r="C229" s="98" t="s">
        <v>60</v>
      </c>
      <c r="D229" s="99">
        <v>3.5600000000000005</v>
      </c>
      <c r="E229" s="11"/>
      <c r="F229" s="22"/>
    </row>
    <row r="230" spans="1:6" ht="14.45" customHeight="1">
      <c r="A230" s="17"/>
      <c r="B230" s="100" t="s">
        <v>201</v>
      </c>
      <c r="C230" s="98" t="s">
        <v>60</v>
      </c>
      <c r="D230" s="99">
        <v>3.5600000000000005</v>
      </c>
      <c r="E230" s="11"/>
      <c r="F230" s="22"/>
    </row>
    <row r="231" spans="1:6" ht="14.45" customHeight="1">
      <c r="A231" s="17"/>
      <c r="B231" s="101" t="s">
        <v>210</v>
      </c>
      <c r="C231" s="102" t="s">
        <v>60</v>
      </c>
      <c r="D231" s="103">
        <v>50</v>
      </c>
      <c r="E231" s="11"/>
      <c r="F231" s="22"/>
    </row>
    <row r="232" spans="1:6" ht="14.45" customHeight="1">
      <c r="A232" s="17"/>
      <c r="B232" s="104" t="s">
        <v>202</v>
      </c>
      <c r="C232" s="101"/>
      <c r="D232" s="101"/>
      <c r="E232" s="11"/>
      <c r="F232" s="22"/>
    </row>
    <row r="233" spans="1:6" ht="14.45" customHeight="1">
      <c r="A233" s="17"/>
      <c r="B233" s="100" t="s">
        <v>37</v>
      </c>
      <c r="C233" s="105" t="s">
        <v>11</v>
      </c>
      <c r="D233" s="106">
        <v>350</v>
      </c>
      <c r="E233" s="11"/>
      <c r="F233" s="22"/>
    </row>
    <row r="234" spans="1:6" ht="14.45" customHeight="1">
      <c r="A234" s="17"/>
      <c r="B234" s="100" t="s">
        <v>38</v>
      </c>
      <c r="C234" s="105" t="s">
        <v>7</v>
      </c>
      <c r="D234" s="106">
        <v>500</v>
      </c>
      <c r="E234" s="11"/>
      <c r="F234" s="22"/>
    </row>
    <row r="235" spans="1:6" ht="14.45" customHeight="1">
      <c r="A235" s="17"/>
      <c r="B235" s="101" t="s">
        <v>203</v>
      </c>
      <c r="C235" s="107" t="s">
        <v>189</v>
      </c>
      <c r="D235" s="108">
        <v>1</v>
      </c>
      <c r="E235" s="11"/>
      <c r="F235" s="22"/>
    </row>
    <row r="236" spans="1:6" ht="14.45" customHeight="1">
      <c r="A236" s="17"/>
      <c r="B236" s="101" t="s">
        <v>204</v>
      </c>
      <c r="C236" s="107" t="s">
        <v>189</v>
      </c>
      <c r="D236" s="108">
        <v>1</v>
      </c>
      <c r="E236" s="11"/>
      <c r="F236" s="22"/>
    </row>
    <row r="237" spans="1:6" ht="14.45" customHeight="1">
      <c r="A237" s="17"/>
      <c r="B237" s="109" t="s">
        <v>205</v>
      </c>
      <c r="C237" s="107" t="s">
        <v>11</v>
      </c>
      <c r="D237" s="108">
        <v>1</v>
      </c>
      <c r="E237" s="11"/>
      <c r="F237" s="22"/>
    </row>
    <row r="238" spans="1:6" ht="14.45" customHeight="1">
      <c r="A238" s="17"/>
      <c r="B238" s="101" t="s">
        <v>206</v>
      </c>
      <c r="C238" s="107" t="s">
        <v>189</v>
      </c>
      <c r="D238" s="108">
        <v>1</v>
      </c>
      <c r="E238" s="11"/>
      <c r="F238" s="22"/>
    </row>
    <row r="239" spans="1:6" ht="14.45" customHeight="1">
      <c r="A239" s="17"/>
      <c r="B239" s="101" t="s">
        <v>207</v>
      </c>
      <c r="C239" s="107" t="s">
        <v>189</v>
      </c>
      <c r="D239" s="108">
        <v>1</v>
      </c>
      <c r="E239" s="11"/>
      <c r="F239" s="22"/>
    </row>
    <row r="240" spans="1:6" ht="14.45" customHeight="1">
      <c r="A240" s="17"/>
      <c r="B240" s="110" t="s">
        <v>208</v>
      </c>
      <c r="C240" s="111" t="s">
        <v>7</v>
      </c>
      <c r="D240" s="112">
        <v>476</v>
      </c>
      <c r="E240" s="11"/>
      <c r="F240" s="22"/>
    </row>
    <row r="241" spans="1:8" ht="14.45" customHeight="1">
      <c r="A241" s="17"/>
      <c r="B241" s="7"/>
      <c r="C241" s="27"/>
      <c r="D241" s="24"/>
      <c r="E241" s="11"/>
      <c r="F241" s="22"/>
    </row>
    <row r="242" spans="1:8" ht="14.45" customHeight="1">
      <c r="A242" s="17"/>
      <c r="B242" s="7"/>
      <c r="C242" s="27"/>
      <c r="D242" s="24"/>
      <c r="E242" s="11"/>
      <c r="F242" s="22"/>
    </row>
    <row r="243" spans="1:8" ht="14.45" customHeight="1">
      <c r="A243" s="17"/>
      <c r="B243" s="7"/>
      <c r="C243" s="27"/>
      <c r="D243" s="24"/>
      <c r="E243" s="11"/>
      <c r="F243" s="22"/>
    </row>
    <row r="244" spans="1:8" ht="14.45" customHeight="1">
      <c r="A244" s="17"/>
      <c r="B244" s="2"/>
      <c r="C244" s="122"/>
      <c r="D244" s="122"/>
      <c r="E244" s="122"/>
      <c r="F244" s="57"/>
      <c r="H244" s="43"/>
    </row>
    <row r="245" spans="1:8" ht="14.45" customHeight="1" thickBot="1">
      <c r="A245" s="17"/>
      <c r="B245" s="2"/>
      <c r="C245" s="51"/>
      <c r="D245" s="28"/>
      <c r="E245" s="28"/>
      <c r="F245" s="20"/>
    </row>
    <row r="246" spans="1:8" ht="14.45" customHeight="1" thickBot="1">
      <c r="A246" s="17"/>
      <c r="B246" s="2"/>
      <c r="C246" s="119" t="s">
        <v>51</v>
      </c>
      <c r="D246" s="120"/>
      <c r="E246" s="121"/>
      <c r="F246" s="29">
        <f>SUM(F14:F244)</f>
        <v>0</v>
      </c>
    </row>
    <row r="247" spans="1:8" ht="14.45" customHeight="1" thickBot="1">
      <c r="A247" s="17"/>
      <c r="B247" s="2"/>
      <c r="C247" s="51"/>
      <c r="D247" s="18"/>
      <c r="E247" s="19"/>
      <c r="F247" s="20"/>
    </row>
    <row r="248" spans="1:8" s="33" customFormat="1" ht="14.45" customHeight="1" thickBot="1">
      <c r="A248" s="16"/>
      <c r="B248" s="8" t="s">
        <v>6</v>
      </c>
      <c r="C248" s="30"/>
      <c r="D248" s="31"/>
      <c r="E248" s="31"/>
      <c r="F248" s="32"/>
      <c r="H248" s="46"/>
    </row>
    <row r="249" spans="1:8" s="33" customFormat="1" ht="14.45" customHeight="1" thickTop="1">
      <c r="A249" s="16"/>
      <c r="B249" s="9" t="s">
        <v>5</v>
      </c>
      <c r="C249" s="30"/>
      <c r="D249" s="10">
        <v>0.1</v>
      </c>
      <c r="E249" s="31"/>
      <c r="F249" s="32">
        <f>ROUND($F$246*D249,2)</f>
        <v>0</v>
      </c>
      <c r="H249" s="46"/>
    </row>
    <row r="250" spans="1:8" s="33" customFormat="1" ht="14.45" customHeight="1">
      <c r="A250" s="16"/>
      <c r="B250" s="9" t="s">
        <v>4</v>
      </c>
      <c r="C250" s="30"/>
      <c r="D250" s="10">
        <v>0.04</v>
      </c>
      <c r="E250" s="31"/>
      <c r="F250" s="32">
        <f>+F246*D250</f>
        <v>0</v>
      </c>
      <c r="H250" s="47"/>
    </row>
    <row r="251" spans="1:8" s="33" customFormat="1" ht="14.45" customHeight="1">
      <c r="A251" s="16"/>
      <c r="B251" s="9" t="s">
        <v>3</v>
      </c>
      <c r="C251" s="30"/>
      <c r="D251" s="10">
        <v>0.05</v>
      </c>
      <c r="E251" s="31"/>
      <c r="F251" s="32">
        <f>+F246*D251</f>
        <v>0</v>
      </c>
      <c r="H251" s="46"/>
    </row>
    <row r="252" spans="1:8" s="33" customFormat="1" ht="14.45" customHeight="1">
      <c r="A252" s="16"/>
      <c r="B252" s="9" t="s">
        <v>2</v>
      </c>
      <c r="C252" s="30"/>
      <c r="D252" s="10">
        <v>0.01</v>
      </c>
      <c r="E252" s="31"/>
      <c r="F252" s="32">
        <f>+F246*D252</f>
        <v>0</v>
      </c>
      <c r="H252" s="46"/>
    </row>
    <row r="253" spans="1:8" s="33" customFormat="1" ht="14.45" customHeight="1">
      <c r="A253" s="16"/>
      <c r="B253" s="9" t="s">
        <v>35</v>
      </c>
      <c r="C253" s="30"/>
      <c r="D253" s="10">
        <v>4.4999999999999998E-2</v>
      </c>
      <c r="E253" s="34"/>
      <c r="F253" s="32">
        <f>+F246*D253</f>
        <v>0</v>
      </c>
      <c r="H253" s="46"/>
    </row>
    <row r="254" spans="1:8" s="33" customFormat="1" ht="14.45" customHeight="1">
      <c r="A254" s="16"/>
      <c r="B254" s="9" t="s">
        <v>36</v>
      </c>
      <c r="C254" s="30"/>
      <c r="D254" s="10">
        <v>0.05</v>
      </c>
      <c r="E254" s="34"/>
      <c r="F254" s="32">
        <f>+F246*D254</f>
        <v>0</v>
      </c>
      <c r="H254" s="46"/>
    </row>
    <row r="255" spans="1:8" s="33" customFormat="1" ht="14.45" customHeight="1">
      <c r="A255" s="16"/>
      <c r="B255" s="9" t="s">
        <v>1</v>
      </c>
      <c r="C255" s="30"/>
      <c r="D255" s="10">
        <v>1E-3</v>
      </c>
      <c r="E255" s="31"/>
      <c r="F255" s="32">
        <f>+F246*D255</f>
        <v>0</v>
      </c>
      <c r="H255" s="46"/>
    </row>
    <row r="256" spans="1:8" s="33" customFormat="1" ht="14.45" customHeight="1" thickBot="1">
      <c r="A256" s="16"/>
      <c r="B256" s="9" t="s">
        <v>0</v>
      </c>
      <c r="C256" s="30"/>
      <c r="D256" s="35">
        <v>0.18</v>
      </c>
      <c r="E256" s="31"/>
      <c r="F256" s="32">
        <f>+F249*D256</f>
        <v>0</v>
      </c>
      <c r="H256" s="46"/>
    </row>
    <row r="257" spans="1:8" s="33" customFormat="1" ht="14.45" customHeight="1" thickBot="1">
      <c r="A257" s="16"/>
      <c r="B257" s="9"/>
      <c r="C257" s="119" t="s">
        <v>52</v>
      </c>
      <c r="D257" s="120"/>
      <c r="E257" s="121"/>
      <c r="F257" s="29">
        <f>SUM(F249:F256)</f>
        <v>0</v>
      </c>
      <c r="H257" s="46"/>
    </row>
    <row r="258" spans="1:8" s="33" customFormat="1" ht="14.45" customHeight="1">
      <c r="A258" s="16"/>
      <c r="B258" s="58"/>
      <c r="C258" s="30"/>
      <c r="D258" s="31"/>
      <c r="E258" s="31"/>
      <c r="F258" s="32"/>
      <c r="H258" s="46"/>
    </row>
    <row r="259" spans="1:8" s="33" customFormat="1" ht="14.45" customHeight="1">
      <c r="A259" s="16"/>
      <c r="B259" s="58"/>
      <c r="C259" s="30"/>
      <c r="D259" s="31"/>
      <c r="E259" s="31"/>
      <c r="F259" s="32"/>
      <c r="H259" s="46"/>
    </row>
    <row r="260" spans="1:8" s="33" customFormat="1" ht="14.45" customHeight="1" thickBot="1">
      <c r="A260" s="16"/>
      <c r="B260" s="58"/>
      <c r="C260" s="30"/>
      <c r="D260" s="31"/>
      <c r="E260" s="31"/>
      <c r="F260" s="32"/>
      <c r="H260" s="46"/>
    </row>
    <row r="261" spans="1:8" s="33" customFormat="1" ht="14.45" customHeight="1" thickBot="1">
      <c r="A261" s="16"/>
      <c r="B261" s="9"/>
      <c r="C261" s="119" t="s">
        <v>53</v>
      </c>
      <c r="D261" s="120"/>
      <c r="E261" s="121"/>
      <c r="F261" s="29">
        <f>+F246+F257</f>
        <v>0</v>
      </c>
      <c r="H261" s="46"/>
    </row>
    <row r="262" spans="1:8" s="33" customFormat="1" ht="14.45" customHeight="1">
      <c r="A262" s="16"/>
      <c r="B262" s="9"/>
      <c r="C262" s="30"/>
      <c r="D262" s="31"/>
      <c r="E262" s="31"/>
      <c r="F262" s="32"/>
      <c r="H262" s="46"/>
    </row>
    <row r="263" spans="1:8" s="33" customFormat="1" ht="14.45" customHeight="1">
      <c r="A263" s="36"/>
      <c r="E263" s="81"/>
      <c r="F263" s="81"/>
      <c r="H263" s="46"/>
    </row>
    <row r="264" spans="1:8" ht="14.45" customHeight="1">
      <c r="A264" s="12"/>
      <c r="E264" s="68"/>
      <c r="F264" s="68"/>
    </row>
    <row r="265" spans="1:8" ht="14.45" customHeight="1">
      <c r="A265" s="12"/>
      <c r="B265" s="116" t="s">
        <v>54</v>
      </c>
      <c r="C265" s="116"/>
      <c r="D265" s="116"/>
      <c r="E265" s="37"/>
      <c r="F265" s="38"/>
    </row>
    <row r="266" spans="1:8" ht="14.45" customHeight="1">
      <c r="A266" s="12"/>
      <c r="B266" s="117"/>
      <c r="C266" s="117"/>
      <c r="D266" s="117"/>
      <c r="E266" s="37"/>
      <c r="F266" s="38"/>
    </row>
    <row r="267" spans="1:8" ht="14.45" customHeight="1">
      <c r="A267" s="12"/>
      <c r="B267" s="125" t="s">
        <v>136</v>
      </c>
      <c r="C267" s="125"/>
      <c r="D267" s="125"/>
      <c r="E267" s="115"/>
      <c r="F267" s="115"/>
    </row>
    <row r="268" spans="1:8" ht="14.45" customHeight="1">
      <c r="A268" s="12"/>
      <c r="B268" s="116"/>
      <c r="C268" s="116"/>
      <c r="D268" s="13"/>
      <c r="E268" s="13"/>
      <c r="F268" s="13"/>
    </row>
    <row r="269" spans="1:8" ht="14.45" customHeight="1">
      <c r="B269" s="118"/>
      <c r="C269" s="118"/>
      <c r="D269" s="13"/>
      <c r="E269" s="13"/>
      <c r="F269" s="13"/>
    </row>
    <row r="270" spans="1:8" ht="14.45" customHeight="1">
      <c r="B270" s="113"/>
      <c r="C270" s="113"/>
      <c r="D270" s="37"/>
      <c r="E270" s="37"/>
      <c r="F270" s="38"/>
    </row>
  </sheetData>
  <sheetProtection selectLockedCells="1"/>
  <mergeCells count="14">
    <mergeCell ref="B270:C270"/>
    <mergeCell ref="A7:F7"/>
    <mergeCell ref="E267:F267"/>
    <mergeCell ref="B268:C268"/>
    <mergeCell ref="B266:D266"/>
    <mergeCell ref="B269:C269"/>
    <mergeCell ref="C246:E246"/>
    <mergeCell ref="B265:D265"/>
    <mergeCell ref="C257:E257"/>
    <mergeCell ref="C261:E261"/>
    <mergeCell ref="C244:E244"/>
    <mergeCell ref="C8:D8"/>
    <mergeCell ref="C9:F9"/>
    <mergeCell ref="B267:D267"/>
  </mergeCells>
  <printOptions horizontalCentered="1"/>
  <pageMargins left="0.11811023622047245" right="0.11811023622047245" top="0.23622047244094491" bottom="0.55118110236220474" header="2.0078740157480315" footer="0.11811023622047245"/>
  <pageSetup scale="91" fitToHeight="0" orientation="portrait" r:id="rId1"/>
  <headerFooter>
    <oddFooter>&amp;L&amp;8&amp;P de &amp;N
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2019-06-21T15:32:55Z</cp:lastPrinted>
  <dcterms:created xsi:type="dcterms:W3CDTF">2015-10-12T18:05:32Z</dcterms:created>
  <dcterms:modified xsi:type="dcterms:W3CDTF">2019-06-21T15:33:00Z</dcterms:modified>
</cp:coreProperties>
</file>