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845" tabRatio="879"/>
  </bookViews>
  <sheets>
    <sheet name="Presupuesto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Presupuesto!$A$1:$F$258</definedName>
    <definedName name="_xlnm.Print_Titles" localSheetId="0">Presupuesto!$1:$10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22" i="3"/>
  <c r="D87" i="3" l="1"/>
  <c r="D99" i="3"/>
  <c r="D101" i="3" s="1"/>
  <c r="D117" i="3"/>
  <c r="D172" i="3"/>
  <c r="D177" i="3"/>
  <c r="D185" i="3"/>
  <c r="D190" i="3"/>
  <c r="D199" i="3"/>
  <c r="D24" i="3"/>
  <c r="D25" i="3"/>
  <c r="D26" i="3"/>
  <c r="D27" i="3"/>
  <c r="D39" i="3"/>
  <c r="D43" i="3"/>
  <c r="D52" i="3"/>
  <c r="D60" i="3"/>
  <c r="D71" i="3"/>
  <c r="D72" i="3" s="1"/>
  <c r="D81" i="3" s="1"/>
  <c r="D74" i="3"/>
  <c r="D75" i="3"/>
  <c r="D78" i="3"/>
  <c r="D86" i="3"/>
  <c r="D97" i="3"/>
  <c r="D102" i="3"/>
  <c r="D103" i="3"/>
  <c r="D104" i="3"/>
  <c r="D121" i="3"/>
  <c r="D122" i="3" s="1"/>
  <c r="D126" i="3"/>
  <c r="D118" i="3" l="1"/>
  <c r="D76" i="3"/>
  <c r="D100" i="3"/>
  <c r="D77" i="3" l="1"/>
  <c r="F232" i="3" l="1"/>
  <c r="F241" i="3" s="1"/>
  <c r="F240" i="3" l="1"/>
  <c r="F239" i="3"/>
  <c r="F238" i="3"/>
  <c r="F236" i="3"/>
  <c r="F244" i="3" s="1"/>
  <c r="F237" i="3"/>
  <c r="F242" i="3"/>
  <c r="F246" i="3" l="1"/>
  <c r="F250" i="3" s="1"/>
</calcChain>
</file>

<file path=xl/sharedStrings.xml><?xml version="1.0" encoding="utf-8"?>
<sst xmlns="http://schemas.openxmlformats.org/spreadsheetml/2006/main" count="398" uniqueCount="185">
  <si>
    <t xml:space="preserve">Descripción </t>
  </si>
  <si>
    <t>Und.</t>
  </si>
  <si>
    <t>Cantidad</t>
  </si>
  <si>
    <t>Sub-Total</t>
  </si>
  <si>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</si>
  <si>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</si>
  <si>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</si>
  <si>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</si>
  <si>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>mt²</t>
  </si>
  <si>
    <t>und</t>
  </si>
  <si>
    <t>REPARACIONES</t>
  </si>
  <si>
    <t>REPARACION DE MODULO DE 2 AULAS (TECHO HORMIGON) 2 unds</t>
  </si>
  <si>
    <t>Pintura de aluminio en techo</t>
  </si>
  <si>
    <t>m2</t>
  </si>
  <si>
    <t>unds</t>
  </si>
  <si>
    <t>Reparacion de ventanas: operadores, masilla, lijado y pintura blanca esmaltada aplicada con compresor</t>
  </si>
  <si>
    <t xml:space="preserve">Pintura en protectores metálicos </t>
  </si>
  <si>
    <t xml:space="preserve">Piqueteo de acera perimetral </t>
  </si>
  <si>
    <t>Limpieza con máquina hidrolavadora de 2500psi en acera</t>
  </si>
  <si>
    <t xml:space="preserve">Aplicación de mortero de relleno (Mormix Patch, Vinaldom) en acera perimetral </t>
  </si>
  <si>
    <t xml:space="preserve">Pintura Acrilica en techos, vigas y muros </t>
  </si>
  <si>
    <t xml:space="preserve">Pintura satinada hasta 1.50 mt SNP, en muros </t>
  </si>
  <si>
    <t>REPARACIÓN  MODULO DE 2 AULA (TECHO HORMIGON)</t>
  </si>
  <si>
    <t>Brillado y cristalizado de pisos</t>
  </si>
  <si>
    <t>Mt²</t>
  </si>
  <si>
    <t>Reparacion de puertas: pulido, ajuste, antioxidante, pintura con compresor blanca esmaltada</t>
  </si>
  <si>
    <t xml:space="preserve">Pintura acrílica en muros, techo y vigas </t>
  </si>
  <si>
    <t>REP. MODULO 3 AULAS + ADM. (TECHO HORMIGON)</t>
  </si>
  <si>
    <t xml:space="preserve">Pintura de mantenimiento en Protectores de hierro </t>
  </si>
  <si>
    <t>M2</t>
  </si>
  <si>
    <t>Pintura acrílica en muros</t>
  </si>
  <si>
    <t xml:space="preserve">Pintura satinada hast 1.50 mt SNP, en muros </t>
  </si>
  <si>
    <t>REP. MODULO ( TECHO DE ALUZINC)</t>
  </si>
  <si>
    <t>mt2</t>
  </si>
  <si>
    <t>Reparacion de techo de aluzic: pintura en tijerillas y ajuste, reparación y pintura de aluzinc</t>
  </si>
  <si>
    <t xml:space="preserve">Pintura acrílica en bordillos de acera </t>
  </si>
  <si>
    <t>mt</t>
  </si>
  <si>
    <t>Pintura Mantenimiento (rejas de hierro)</t>
  </si>
  <si>
    <t>REP. MODULO BAÑOS</t>
  </si>
  <si>
    <t>Limpieza con máquina hidrolavadora de 2500psi en techo</t>
  </si>
  <si>
    <t xml:space="preserve">Aplicación de adhesivo rehumectable (SUPRABOND de Vinaldom) en techo </t>
  </si>
  <si>
    <t xml:space="preserve">Limpieza de cerámica </t>
  </si>
  <si>
    <t xml:space="preserve">Limpieza cerámica y colocación llave en vertedero </t>
  </si>
  <si>
    <t xml:space="preserve">Brillado y limpieza de pisos con pulidora de mano </t>
  </si>
  <si>
    <t xml:space="preserve">Pintura acrílica en muros y techos </t>
  </si>
  <si>
    <t>p.a</t>
  </si>
  <si>
    <t xml:space="preserve">Pintura satinada hasta 1.50mt SNP (interior y exterior) </t>
  </si>
  <si>
    <t xml:space="preserve">Pintura en protectores </t>
  </si>
  <si>
    <t xml:space="preserve">EXTERIORES </t>
  </si>
  <si>
    <t>VERJA EN MALLA EXISTENTE</t>
  </si>
  <si>
    <t>Reparacion Gral. verja en malla ciclonic (ajuste, tensado, pintura aluminio, abrazadera, pintura bordillos)</t>
  </si>
  <si>
    <t>m.l</t>
  </si>
  <si>
    <t xml:space="preserve">Pintura acrílica en columnas </t>
  </si>
  <si>
    <t xml:space="preserve">MISCELANEOS </t>
  </si>
  <si>
    <t>Acondicionamiento de tinacos (floja, limpieza, organización y fijado de tuberias.)</t>
  </si>
  <si>
    <t xml:space="preserve">Limpieza de canaleta pluvial </t>
  </si>
  <si>
    <t>ML</t>
  </si>
  <si>
    <t xml:space="preserve">Pintura acrílica en muros de jardinera </t>
  </si>
  <si>
    <t xml:space="preserve">ACERAS </t>
  </si>
  <si>
    <t xml:space="preserve">Perimetrales a Aula Techo de Zinc </t>
  </si>
  <si>
    <t xml:space="preserve">Piqueteo de acera </t>
  </si>
  <si>
    <t>Limpieza de aceras con máquina hidrolavadora de 2500psi</t>
  </si>
  <si>
    <t xml:space="preserve">Resane: mezcla de hormigón mezclado con mortero de relleno (Mormix Patch de Vinaldom) </t>
  </si>
  <si>
    <t xml:space="preserve">Entre módulos </t>
  </si>
  <si>
    <t xml:space="preserve">Varios </t>
  </si>
  <si>
    <t xml:space="preserve">Acceso a Comedor </t>
  </si>
  <si>
    <t>CONSTRUCCION DE COMEDOR -COCINA T1</t>
  </si>
  <si>
    <t xml:space="preserve">Terminación de Techos : </t>
  </si>
  <si>
    <t>Impermeab. en lona asfáltica de 4mm (granular)</t>
  </si>
  <si>
    <t xml:space="preserve">Terminación de Superficies </t>
  </si>
  <si>
    <t xml:space="preserve">Pañete en vigas, columnas y techos </t>
  </si>
  <si>
    <t xml:space="preserve">Revestimientos </t>
  </si>
  <si>
    <t xml:space="preserve">Acabados </t>
  </si>
  <si>
    <t xml:space="preserve">Terminación de Pisos </t>
  </si>
  <si>
    <t xml:space="preserve">Instalaciones Sanitarias </t>
  </si>
  <si>
    <t xml:space="preserve">Puertas y Ventanas </t>
  </si>
  <si>
    <t>Aceras Perimetral, Ancho = 2.00 mts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</si>
  <si>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</si>
  <si>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</si>
  <si>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</si>
  <si>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</si>
  <si>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</si>
  <si>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</si>
  <si>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</si>
  <si>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Limpieza final </t>
  </si>
  <si>
    <t xml:space="preserve">INSTALACIONES ELECTRICAS </t>
  </si>
  <si>
    <t>UD</t>
  </si>
  <si>
    <t xml:space="preserve">MISCELANEOS ELECTRICOS 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</si>
  <si>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</si>
  <si>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</si>
  <si>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</si>
  <si>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</si>
  <si>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</si>
  <si>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</si>
  <si>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</si>
  <si>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Descripción del Proyecto :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</si>
  <si>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</si>
  <si>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</si>
  <si>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</si>
  <si>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</si>
  <si>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</si>
  <si>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CENTRO EDUCATIVO </t>
  </si>
  <si>
    <t xml:space="preserve">MERCEDES MANZUETA (EL MOGOTE) </t>
  </si>
  <si>
    <t xml:space="preserve">PRESUPUESTO </t>
  </si>
  <si>
    <t>ud</t>
  </si>
  <si>
    <t>Limpieza de septico lleno existente escuela</t>
  </si>
  <si>
    <t>ELECTRICIDAD GENERAL AREA DE REPARACIONES</t>
  </si>
  <si>
    <t>Modulo de aula aluzinc -Nivel Incial</t>
  </si>
  <si>
    <t>Banito dentro del inicial</t>
  </si>
  <si>
    <t>2da aula modulo aluzinc</t>
  </si>
  <si>
    <t>3er  aula modulo aluzinc</t>
  </si>
  <si>
    <t>4ta  aula modulo aluzinc</t>
  </si>
  <si>
    <t xml:space="preserve"> Modulo Direccion</t>
  </si>
  <si>
    <t>Suministro y colocacion de bombillos interior y exterior 27 watts</t>
  </si>
  <si>
    <t>Tomacorriente 110 v MT abanico</t>
  </si>
  <si>
    <t>Interruptor doble</t>
  </si>
  <si>
    <t>Interruptor sencillo</t>
  </si>
  <si>
    <t>Interruptor triple</t>
  </si>
  <si>
    <t>Salida tv</t>
  </si>
  <si>
    <t>Tomacorriente 110v</t>
  </si>
  <si>
    <t>Tomacorriente 110 v</t>
  </si>
  <si>
    <t>Tomacorriente 110v MT para abanico y bebederos</t>
  </si>
  <si>
    <t>Precio Unitario</t>
  </si>
  <si>
    <r>
      <rPr>
        <b/>
        <sz val="10"/>
        <color theme="1"/>
        <rFont val="Calibri"/>
        <family val="2"/>
        <scheme val="minor"/>
      </rPr>
      <t xml:space="preserve">Ubicación Proyecto </t>
    </r>
    <r>
      <rPr>
        <sz val="10"/>
        <color theme="1"/>
        <rFont val="Calibri"/>
        <family val="2"/>
        <scheme val="minor"/>
      </rPr>
      <t>: YAMASA, PROV. MONTE PLATA</t>
    </r>
  </si>
  <si>
    <t xml:space="preserve">Reparación de Cocina-Comedor, de modulo de  Aulas, Instalaciones Sanitarias, Acondicionamiento General, Acondicionamiento Area Cívica </t>
  </si>
  <si>
    <t xml:space="preserve">Letrero de Promoción MINERD-OCI (Estruct. Metálica) </t>
  </si>
  <si>
    <t xml:space="preserve">Traslado de Mobiliario </t>
  </si>
  <si>
    <t>aulas</t>
  </si>
  <si>
    <t>Reparación puertas  (incluye: pulido, aplicación de sandblasting, pintura con compresor blanca y ajuste ** Ambos Lados **</t>
  </si>
  <si>
    <t xml:space="preserve">Brillado y cristalizado de pisos </t>
  </si>
  <si>
    <t xml:space="preserve">Reparación puertas  (incluye: pulido, aplicación de sandblasting, pintura con compresor blanca y ajuste cabina de baños </t>
  </si>
  <si>
    <t>Limpieza y colocación de accesorios para lavamanos (incl. llave monomando)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</si>
  <si>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</si>
  <si>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</si>
  <si>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 xml:space="preserve">Area de Orientación </t>
  </si>
  <si>
    <t>Acondicionamiento de Rampa para minusválidos  (1.80x2.00) h=0.40</t>
  </si>
  <si>
    <t xml:space="preserve">Acondicionamiento de Rampa de hormigón </t>
  </si>
  <si>
    <t>Limpieza de cerámicas</t>
  </si>
  <si>
    <t>Pintura esmaltada en toldos metalicos</t>
  </si>
  <si>
    <t>Pintura en Escalera tipo marinera (tubos cuad. 1½" y peldaños Ø½" liso)</t>
  </si>
  <si>
    <t>Limpieza de Trampa de grasa (1.00x1.00x0.60)</t>
  </si>
  <si>
    <t>Limpieza de Registros (0.80x0.80x0.60)</t>
  </si>
  <si>
    <t xml:space="preserve">Limpieza de Camara Septica Doble </t>
  </si>
  <si>
    <t>Limpieza de Vertedero revestido en cerámica</t>
  </si>
  <si>
    <t>Techo metalico</t>
  </si>
  <si>
    <t>Correccion en techo de  Aluzinc Acanalado, Prepintado, con aislante térmico espesor=1", Cal.26</t>
  </si>
  <si>
    <t>Reparación de ventanas: ajuste, lijado, pintura con compresor blanca, esmaltada y con brillo, masillado y colocación de operadores de palanca</t>
  </si>
  <si>
    <t xml:space="preserve">Acera Frontal o Llegada </t>
  </si>
  <si>
    <t xml:space="preserve">Reparacion de Rampas para Minusválido (incluye Señalización) </t>
  </si>
  <si>
    <t xml:space="preserve">Suministro e instalacion de Tubos Fluorescentes 2x32W, 6500ºK, 120V, 60Hz. </t>
  </si>
  <si>
    <t>Suministro e instalacion de interruptor sencillo</t>
  </si>
  <si>
    <t>Suministro e instalacion de interruptores doble</t>
  </si>
  <si>
    <t xml:space="preserve">Suministro e instalacion de para interruptores tres vias </t>
  </si>
  <si>
    <t>Suministro e instalacion de  Tomacorrientes Doble 120V</t>
  </si>
  <si>
    <t>Repicado y bote de pañetes en techos de hormigon</t>
  </si>
  <si>
    <t>Modulo de aulas hormigon</t>
  </si>
  <si>
    <t>Varios</t>
  </si>
  <si>
    <t>Salida 220v para bomba</t>
  </si>
  <si>
    <t xml:space="preserve">Remocion y bote de impermeabilizante </t>
  </si>
  <si>
    <t>Limpieza de techo (con máquina hidrolavadora de 2500 psi)</t>
  </si>
  <si>
    <t xml:space="preserve">Impermeabilizante con lona de 4mm granular </t>
  </si>
  <si>
    <t>Resane de acera perimetral con renovador</t>
  </si>
  <si>
    <t>Suministro e instalacion de globos</t>
  </si>
  <si>
    <t>Aprobado por:</t>
  </si>
  <si>
    <t>ING. ERIK F. PENSON A.</t>
  </si>
  <si>
    <t>Encargado Unidad Infraestructura  (OCI)</t>
  </si>
  <si>
    <t xml:space="preserve">Aplicación de mortero de relleno  en acera perimetral </t>
  </si>
  <si>
    <t>Baterias</t>
  </si>
  <si>
    <t>u</t>
  </si>
  <si>
    <t>Base de baterias</t>
  </si>
  <si>
    <t>Cables para baterias</t>
  </si>
  <si>
    <t>pa</t>
  </si>
  <si>
    <t>Colocar base y baterias</t>
  </si>
  <si>
    <t>VERJA EN COMEDOR</t>
  </si>
  <si>
    <t>Verja en malla ciclonica de 6"</t>
  </si>
  <si>
    <t>ml</t>
  </si>
  <si>
    <t>Puerta de malla ciclonica</t>
  </si>
  <si>
    <t>Pintura Prymer en elementos muros</t>
  </si>
  <si>
    <t>Pintura acrilica en bloques de 6"(2 manos)</t>
  </si>
  <si>
    <t>Techos de aluzinc Comedor</t>
  </si>
  <si>
    <t>Reparacion sanitaria</t>
  </si>
  <si>
    <t>Reparacion electrica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</si>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</sst>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3" formatCode="_-* #,##0.00\ _€_-;\-* #,##0.00\ _€_-;_-* &quot;-&quot;??\ _€_-;_-@_-"/>
    <numFmt numFmtId="164" formatCode="_(* #,##0_);_(* \(#,##0\);_(* &quot;-&quot;_);_(@_)"/>
    <numFmt numFmtId="165" formatCode="_(&quot;RD$&quot;* #,##0.00_);_(&quot;RD$&quot;* \(#,##0.00\);_(&quot;RD$&quot;* &quot;-&quot;??_);_(@_)"/>
    <numFmt numFmtId="166" formatCode="_(* #,##0.00_);_(* \(#,##0.00\);_(* &quot;-&quot;??_);_(@_)"/>
    <numFmt numFmtId="167" formatCode="&quot;$&quot;#,##0;[Red]\-&quot;$&quot;#,##0"/>
    <numFmt numFmtId="168" formatCode="_-* #,##0_-;\-* #,##0_-;_-* &quot;-&quot;_-;_-@_-"/>
    <numFmt numFmtId="169" formatCode="_-* #,##0.00_-;\-* #,##0.00_-;_-* &quot;-&quot;??_-;_-@_-"/>
    <numFmt numFmtId="170" formatCode="0.0000"/>
    <numFmt numFmtId="171" formatCode="_-* #,##0.00\ _P_t_s_-;\-* #,##0.00\ _P_t_s_-;_-* &quot;-&quot;??\ _P_t_s_-;_-@_-"/>
    <numFmt numFmtId="172" formatCode="0.00000"/>
    <numFmt numFmtId="173" formatCode="_-&quot;RD$&quot;* #,##0.00_-;\-&quot;RD$&quot;* #,##0.00_-;_-&quot;RD$&quot;* &quot;-&quot;??_-;_-@_-"/>
    <numFmt numFmtId="174" formatCode="_(&quot;$&quot;* #,##0.00_);_(&quot;$&quot;* \(#,##0.00\);_(&quot;$&quot;* &quot;-&quot;??_);_(@_)"/>
    <numFmt numFmtId="175" formatCode="_([$€]* #,##0.00_);_([$€]* \(#,##0.00\);_([$€]* &quot;-&quot;??_);_(@_)"/>
    <numFmt numFmtId="176" formatCode="_-* #,##0.0000_-;\-* #,##0.0000_-;_-* &quot;-&quot;??_-;_-@_-"/>
    <numFmt numFmtId="177" formatCode="0.00_)"/>
    <numFmt numFmtId="178" formatCode="0_)"/>
    <numFmt numFmtId="179" formatCode="_(* #,##0\ &quot;pta&quot;_);_(* \(#,##0\ &quot;pta&quot;\);_(* &quot;-&quot;??\ &quot;pta&quot;_);_(@_)"/>
    <numFmt numFmtId="180" formatCode="_-* #,##0.00\ _$_-;\-* #,##0.00\ _$_-;_-* &quot;-&quot;??\ _$_-;_-@_-"/>
    <numFmt numFmtId="181" formatCode="#.##0,"/>
    <numFmt numFmtId="182" formatCode="\$#,"/>
    <numFmt numFmtId="183" formatCode="_([$€-2]* #,##0.00_);_([$€-2]* \(#,##0.00\);_([$€-2]* &quot;-&quot;??_)"/>
    <numFmt numFmtId="184" formatCode="#,##0.000"/>
    <numFmt numFmtId="185" formatCode="#,##0.00000000000000_ ;[Red]\-#,##0.00000000000000\ "/>
    <numFmt numFmtId="186" formatCode="_(&quot;$&quot;* #,##0_);_(&quot;$&quot;* \(#,##0\);_(&quot;$&quot;* &quot;-&quot;_);_(@_)"/>
    <numFmt numFmtId="187" formatCode="#,##0.00\ &quot;M³S&quot;"/>
    <numFmt numFmtId="188" formatCode="@\ &quot;:&quot;\ \ "/>
    <numFmt numFmtId="189" formatCode="#,##0.00\ &quot;KM&quot;"/>
    <numFmt numFmtId="190" formatCode="&quot;$&quot;#,##0_);\(&quot;$&quot;#,##0\)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8"/>
      <color rgb="FF000080"/>
      <name val="Arial Bold Italic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"/>
      <color indexed="8"/>
      <name val="Courier"/>
      <family val="3"/>
    </font>
    <font>
      <sz val="10"/>
      <name val="BERNHARD"/>
    </font>
    <font>
      <sz val="10"/>
      <name val="Helv"/>
    </font>
    <font>
      <b/>
      <sz val="8"/>
      <color indexed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color indexed="36"/>
      <name val="MS Sans Serif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8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2"/>
      <name val="宋体"/>
      <charset val="134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02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5" applyNumberForma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5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5" fillId="33" borderId="0" applyNumberFormat="0" applyBorder="0" applyAlignment="0" applyProtection="0"/>
    <xf numFmtId="17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166" fontId="18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0" fontId="20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28" fillId="0" borderId="0"/>
    <xf numFmtId="0" fontId="18" fillId="0" borderId="0"/>
    <xf numFmtId="0" fontId="20" fillId="0" borderId="0"/>
    <xf numFmtId="0" fontId="20" fillId="0" borderId="0"/>
    <xf numFmtId="177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0" fillId="0" borderId="0" applyFill="0">
      <alignment horizontal="center"/>
    </xf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178" fontId="33" fillId="0" borderId="0"/>
    <xf numFmtId="178" fontId="33" fillId="0" borderId="0"/>
    <xf numFmtId="0" fontId="19" fillId="0" borderId="0"/>
    <xf numFmtId="0" fontId="18" fillId="0" borderId="0"/>
    <xf numFmtId="0" fontId="1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34" fillId="22" borderId="9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9" fontId="18" fillId="0" borderId="0" applyFont="0" applyFill="0" applyBorder="0" applyAlignment="0" applyProtection="0"/>
    <xf numFmtId="0" fontId="18" fillId="0" borderId="0"/>
    <xf numFmtId="174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8" fillId="36" borderId="5" applyNumberFormat="0" applyAlignment="0" applyProtection="0"/>
    <xf numFmtId="0" fontId="17" fillId="22" borderId="5" applyNumberFormat="0" applyAlignment="0" applyProtection="0"/>
    <xf numFmtId="0" fontId="17" fillId="22" borderId="5" applyNumberFormat="0" applyAlignment="0" applyProtection="0"/>
    <xf numFmtId="0" fontId="17" fillId="22" borderId="5" applyNumberFormat="0" applyAlignment="0" applyProtection="0"/>
    <xf numFmtId="0" fontId="17" fillId="22" borderId="5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9" fillId="37" borderId="10" applyNumberFormat="0" applyAlignment="0" applyProtection="0"/>
    <xf numFmtId="0" fontId="39" fillId="37" borderId="10" applyNumberFormat="0" applyAlignment="0" applyProtection="0"/>
    <xf numFmtId="0" fontId="39" fillId="37" borderId="10" applyNumberFormat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39" fillId="37" borderId="10" applyNumberFormat="0" applyAlignment="0" applyProtection="0"/>
    <xf numFmtId="181" fontId="41" fillId="0" borderId="0">
      <protection locked="0"/>
    </xf>
    <xf numFmtId="0" fontId="42" fillId="0" borderId="0"/>
    <xf numFmtId="0" fontId="43" fillId="0" borderId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82" fontId="41" fillId="0" borderId="0">
      <protection locked="0"/>
    </xf>
    <xf numFmtId="0" fontId="29" fillId="0" borderId="0" applyFont="0" applyFill="0" applyBorder="0" applyAlignment="0" applyProtection="0"/>
    <xf numFmtId="4" fontId="44" fillId="38" borderId="0" applyNumberFormat="0" applyBorder="0" applyAlignment="0" applyProtection="0">
      <alignment horizontal="center"/>
    </xf>
    <xf numFmtId="4" fontId="44" fillId="39" borderId="0" applyNumberFormat="0" applyBorder="0" applyAlignment="0" applyProtection="0">
      <alignment horizontal="center"/>
    </xf>
    <xf numFmtId="4" fontId="44" fillId="39" borderId="0" applyNumberFormat="0" applyBorder="0" applyAlignment="0" applyProtection="0">
      <alignment horizontal="center"/>
    </xf>
    <xf numFmtId="183" fontId="45" fillId="0" borderId="0" applyNumberFormat="0" applyFill="0" applyBorder="0" applyAlignment="0" applyProtection="0"/>
    <xf numFmtId="183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48" fillId="35" borderId="5" applyNumberFormat="0" applyAlignment="0" applyProtection="0"/>
    <xf numFmtId="0" fontId="48" fillId="35" borderId="5" applyNumberFormat="0" applyAlignment="0" applyProtection="0"/>
    <xf numFmtId="0" fontId="48" fillId="35" borderId="5" applyNumberFormat="0" applyAlignment="0" applyProtection="0"/>
    <xf numFmtId="0" fontId="48" fillId="35" borderId="5" applyNumberFormat="0" applyAlignment="0" applyProtection="0"/>
    <xf numFmtId="0" fontId="48" fillId="35" borderId="5" applyNumberFormat="0" applyAlignment="0" applyProtection="0"/>
    <xf numFmtId="0" fontId="48" fillId="35" borderId="5" applyNumberFormat="0" applyAlignment="0" applyProtection="0"/>
    <xf numFmtId="175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183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7" fillId="8" borderId="0" applyNumberFormat="0" applyBorder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49" fillId="0" borderId="0" applyFill="0" applyBorder="0" applyAlignment="0" applyProtection="0">
      <alignment vertical="top"/>
      <protection locked="0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48" fillId="35" borderId="5" applyNumberFormat="0" applyAlignment="0" applyProtection="0"/>
    <xf numFmtId="0" fontId="48" fillId="35" borderId="5" applyNumberFormat="0" applyAlignment="0" applyProtection="0"/>
    <xf numFmtId="0" fontId="40" fillId="0" borderId="11" applyNumberFormat="0" applyFill="0" applyAlignment="0" applyProtection="0"/>
    <xf numFmtId="164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186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7" fontId="20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1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177" fontId="29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4" fontId="30" fillId="0" borderId="0" applyFill="0">
      <alignment horizontal="center"/>
    </xf>
    <xf numFmtId="0" fontId="18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31" fillId="0" borderId="0"/>
    <xf numFmtId="40" fontId="1" fillId="0" borderId="0"/>
    <xf numFmtId="0" fontId="1" fillId="0" borderId="0"/>
    <xf numFmtId="40" fontId="1" fillId="0" borderId="0"/>
    <xf numFmtId="0" fontId="27" fillId="0" borderId="0"/>
    <xf numFmtId="0" fontId="18" fillId="0" borderId="0"/>
    <xf numFmtId="0" fontId="52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34" borderId="12" applyNumberFormat="0" applyFont="0" applyAlignment="0" applyProtection="0"/>
    <xf numFmtId="0" fontId="20" fillId="34" borderId="12" applyNumberFormat="0" applyFont="0" applyAlignment="0" applyProtection="0"/>
    <xf numFmtId="0" fontId="20" fillId="34" borderId="12" applyNumberFormat="0" applyFont="0" applyAlignment="0" applyProtection="0"/>
    <xf numFmtId="0" fontId="20" fillId="34" borderId="12" applyNumberFormat="0" applyFont="0" applyAlignment="0" applyProtection="0"/>
    <xf numFmtId="0" fontId="20" fillId="34" borderId="12" applyNumberFormat="0" applyFont="0" applyAlignment="0" applyProtection="0"/>
    <xf numFmtId="0" fontId="20" fillId="34" borderId="12" applyNumberFormat="0" applyFont="0" applyAlignment="0" applyProtection="0"/>
    <xf numFmtId="0" fontId="20" fillId="34" borderId="12" applyNumberFormat="0" applyFont="0" applyAlignment="0" applyProtection="0"/>
    <xf numFmtId="0" fontId="20" fillId="34" borderId="12" applyNumberFormat="0" applyFont="0" applyAlignment="0" applyProtection="0"/>
    <xf numFmtId="0" fontId="34" fillId="36" borderId="9" applyNumberFormat="0" applyAlignment="0" applyProtection="0"/>
    <xf numFmtId="0" fontId="34" fillId="22" borderId="9" applyNumberFormat="0" applyAlignment="0" applyProtection="0"/>
    <xf numFmtId="0" fontId="34" fillId="22" borderId="9" applyNumberFormat="0" applyAlignment="0" applyProtection="0"/>
    <xf numFmtId="0" fontId="34" fillId="22" borderId="9" applyNumberFormat="0" applyAlignment="0" applyProtection="0"/>
    <xf numFmtId="0" fontId="34" fillId="22" borderId="9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8" fillId="0" borderId="0" applyFont="0" applyFill="0" applyBorder="0" applyAlignment="0" applyProtection="0"/>
    <xf numFmtId="38" fontId="30" fillId="0" borderId="0"/>
    <xf numFmtId="0" fontId="34" fillId="36" borderId="9" applyNumberFormat="0" applyAlignment="0" applyProtection="0"/>
    <xf numFmtId="0" fontId="34" fillId="36" borderId="9" applyNumberFormat="0" applyAlignment="0" applyProtection="0"/>
    <xf numFmtId="0" fontId="34" fillId="36" borderId="9" applyNumberFormat="0" applyAlignment="0" applyProtection="0"/>
    <xf numFmtId="0" fontId="34" fillId="36" borderId="9" applyNumberFormat="0" applyAlignment="0" applyProtection="0"/>
    <xf numFmtId="0" fontId="34" fillId="36" borderId="9" applyNumberFormat="0" applyAlignment="0" applyProtection="0"/>
    <xf numFmtId="0" fontId="34" fillId="36" borderId="9" applyNumberFormat="0" applyAlignment="0" applyProtection="0"/>
    <xf numFmtId="40" fontId="20" fillId="0" borderId="0" applyFont="0" applyFill="0" applyBorder="0" applyAlignment="0" applyProtection="0"/>
    <xf numFmtId="4" fontId="53" fillId="0" borderId="0" applyNumberFormat="0" applyFill="0" applyBorder="0" applyAlignment="0" applyProtection="0">
      <alignment horizont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56" fillId="0" borderId="0"/>
    <xf numFmtId="166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5" fillId="0" borderId="0" xfId="0" applyNumberFormat="1" applyFont="1" applyAlignme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1" fillId="3" borderId="1" xfId="0" applyFont="1" applyFill="1" applyBorder="1" applyAlignment="1">
      <alignment vertical="center" wrapText="1"/>
    </xf>
    <xf numFmtId="0" fontId="12" fillId="2" borderId="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vertical="center" wrapText="1"/>
    </xf>
    <xf numFmtId="10" fontId="3" fillId="2" borderId="0" xfId="2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57" fillId="0" borderId="0" xfId="0" applyFont="1" applyBorder="1" applyAlignment="1">
      <alignment vertical="center"/>
    </xf>
    <xf numFmtId="0" fontId="57" fillId="0" borderId="0" xfId="0" applyFont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61" fillId="2" borderId="0" xfId="0" applyFont="1" applyFill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 indent="1"/>
    </xf>
    <xf numFmtId="166" fontId="59" fillId="0" borderId="0" xfId="0" applyNumberFormat="1" applyFont="1" applyBorder="1" applyAlignment="1">
      <alignment horizontal="right" vertical="center" indent="1"/>
    </xf>
    <xf numFmtId="166" fontId="12" fillId="0" borderId="0" xfId="0" applyNumberFormat="1" applyFont="1" applyBorder="1" applyAlignment="1" applyProtection="1">
      <alignment vertical="center"/>
      <protection locked="0"/>
    </xf>
    <xf numFmtId="166" fontId="12" fillId="0" borderId="0" xfId="0" applyNumberFormat="1" applyFont="1" applyBorder="1" applyAlignment="1"/>
    <xf numFmtId="166" fontId="57" fillId="0" borderId="0" xfId="0" applyNumberFormat="1" applyFont="1" applyBorder="1" applyAlignment="1" applyProtection="1">
      <alignment vertical="center"/>
      <protection locked="0"/>
    </xf>
    <xf numFmtId="166" fontId="57" fillId="0" borderId="0" xfId="0" applyNumberFormat="1" applyFont="1" applyBorder="1" applyAlignment="1"/>
    <xf numFmtId="166" fontId="57" fillId="2" borderId="0" xfId="0" applyNumberFormat="1" applyFont="1" applyFill="1" applyBorder="1" applyAlignment="1"/>
    <xf numFmtId="166" fontId="12" fillId="2" borderId="0" xfId="0" applyNumberFormat="1" applyFont="1" applyFill="1" applyBorder="1" applyAlignment="1"/>
    <xf numFmtId="166" fontId="3" fillId="0" borderId="0" xfId="0" applyNumberFormat="1" applyFont="1" applyBorder="1" applyAlignment="1">
      <alignment vertical="center"/>
    </xf>
    <xf numFmtId="166" fontId="13" fillId="3" borderId="4" xfId="1" applyNumberFormat="1" applyFont="1" applyFill="1" applyBorder="1" applyAlignment="1" applyProtection="1">
      <alignment vertical="center" wrapText="1"/>
    </xf>
    <xf numFmtId="166" fontId="57" fillId="0" borderId="0" xfId="701" applyNumberFormat="1" applyFont="1" applyBorder="1" applyAlignment="1">
      <alignment horizontal="right" vertical="center"/>
    </xf>
    <xf numFmtId="166" fontId="12" fillId="0" borderId="0" xfId="701" applyNumberFormat="1" applyFont="1" applyBorder="1" applyAlignment="1">
      <alignment horizontal="right" vertical="center"/>
    </xf>
    <xf numFmtId="0" fontId="7" fillId="2" borderId="0" xfId="0" applyFont="1" applyFill="1" applyAlignment="1" applyProtection="1">
      <alignment vertical="center"/>
    </xf>
    <xf numFmtId="2" fontId="3" fillId="0" borderId="0" xfId="0" applyNumberFormat="1" applyFont="1" applyBorder="1" applyAlignment="1">
      <alignment horizontal="left" vertical="center" wrapText="1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166" fontId="9" fillId="3" borderId="19" xfId="0" applyNumberFormat="1" applyFont="1" applyFill="1" applyBorder="1" applyAlignment="1" applyProtection="1">
      <alignment horizontal="center" vertical="center"/>
    </xf>
    <xf numFmtId="166" fontId="9" fillId="3" borderId="18" xfId="0" applyNumberFormat="1" applyFont="1" applyFill="1" applyBorder="1" applyAlignment="1" applyProtection="1">
      <alignment horizontal="center" vertical="center"/>
    </xf>
    <xf numFmtId="166" fontId="9" fillId="3" borderId="20" xfId="701" applyNumberFormat="1" applyFont="1" applyFill="1" applyBorder="1" applyAlignment="1" applyProtection="1">
      <alignment horizontal="center" vertical="center"/>
    </xf>
    <xf numFmtId="40" fontId="62" fillId="0" borderId="0" xfId="572" applyFont="1" applyAlignment="1">
      <alignment vertical="center"/>
    </xf>
    <xf numFmtId="4" fontId="62" fillId="0" borderId="0" xfId="572" applyNumberFormat="1" applyFont="1" applyAlignment="1">
      <alignment horizontal="center" vertical="center"/>
    </xf>
    <xf numFmtId="166" fontId="62" fillId="0" borderId="0" xfId="572" applyNumberFormat="1" applyFont="1" applyAlignment="1">
      <alignment horizontal="right" vertical="center"/>
    </xf>
    <xf numFmtId="0" fontId="9" fillId="3" borderId="1" xfId="0" applyFont="1" applyFill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>
      <alignment vertical="center" wrapText="1"/>
    </xf>
    <xf numFmtId="165" fontId="9" fillId="3" borderId="1" xfId="1" applyFont="1" applyFill="1" applyBorder="1" applyAlignment="1">
      <alignment vertical="center" wrapText="1"/>
    </xf>
    <xf numFmtId="0" fontId="63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7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8" fillId="0" borderId="0" xfId="0" applyFont="1" applyBorder="1" applyAlignment="1" applyProtection="1">
      <alignment vertical="center"/>
      <protection locked="0"/>
    </xf>
    <xf numFmtId="0" fontId="58" fillId="0" borderId="0" xfId="0" applyFont="1" applyBorder="1" applyAlignment="1">
      <alignment vertical="center"/>
    </xf>
    <xf numFmtId="0" fontId="58" fillId="2" borderId="0" xfId="0" applyFont="1" applyFill="1" applyBorder="1" applyAlignment="1">
      <alignment horizontal="left"/>
    </xf>
    <xf numFmtId="0" fontId="57" fillId="2" borderId="0" xfId="0" applyFont="1" applyFill="1" applyBorder="1" applyAlignment="1">
      <alignment horizontal="left"/>
    </xf>
    <xf numFmtId="0" fontId="57" fillId="0" borderId="0" xfId="0" applyFont="1" applyBorder="1" applyAlignment="1"/>
    <xf numFmtId="0" fontId="58" fillId="0" borderId="0" xfId="0" applyFont="1" applyBorder="1" applyAlignment="1"/>
    <xf numFmtId="0" fontId="12" fillId="0" borderId="0" xfId="0" applyFont="1" applyBorder="1" applyAlignment="1"/>
    <xf numFmtId="166" fontId="6" fillId="2" borderId="0" xfId="0" applyNumberFormat="1" applyFont="1" applyFill="1" applyAlignment="1" applyProtection="1">
      <alignment horizontal="center" vertical="center"/>
    </xf>
    <xf numFmtId="166" fontId="7" fillId="2" borderId="0" xfId="0" applyNumberFormat="1" applyFont="1" applyFill="1" applyAlignment="1" applyProtection="1">
      <alignment vertical="center"/>
    </xf>
    <xf numFmtId="166" fontId="3" fillId="0" borderId="0" xfId="0" applyNumberFormat="1" applyFont="1" applyBorder="1" applyAlignment="1">
      <alignment horizontal="left" vertical="center" wrapText="1"/>
    </xf>
    <xf numFmtId="166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 indent="1"/>
    </xf>
    <xf numFmtId="166" fontId="0" fillId="0" borderId="0" xfId="0" applyNumberFormat="1" applyAlignment="1">
      <alignment horizontal="right"/>
    </xf>
    <xf numFmtId="166" fontId="3" fillId="2" borderId="0" xfId="0" applyNumberFormat="1" applyFont="1" applyFill="1" applyBorder="1" applyAlignment="1" applyProtection="1">
      <alignment horizontal="right" vertical="center" indent="1"/>
    </xf>
    <xf numFmtId="166" fontId="3" fillId="2" borderId="0" xfId="0" applyNumberFormat="1" applyFont="1" applyFill="1" applyBorder="1" applyAlignment="1" applyProtection="1">
      <alignment vertical="center"/>
    </xf>
    <xf numFmtId="166" fontId="3" fillId="2" borderId="0" xfId="2" applyNumberFormat="1" applyFont="1" applyFill="1" applyBorder="1" applyAlignment="1" applyProtection="1">
      <alignment horizontal="right" vertical="center" indent="1"/>
    </xf>
    <xf numFmtId="166" fontId="3" fillId="2" borderId="0" xfId="2" applyNumberFormat="1" applyFont="1" applyFill="1" applyBorder="1" applyAlignment="1" applyProtection="1">
      <alignment vertical="center"/>
    </xf>
    <xf numFmtId="166" fontId="9" fillId="3" borderId="4" xfId="1" applyNumberFormat="1" applyFont="1" applyFill="1" applyBorder="1" applyAlignment="1" applyProtection="1">
      <alignment vertical="center" wrapText="1"/>
    </xf>
    <xf numFmtId="166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 indent="1"/>
    </xf>
    <xf numFmtId="166" fontId="12" fillId="0" borderId="0" xfId="701" applyNumberFormat="1" applyFont="1" applyBorder="1" applyAlignment="1">
      <alignment horizontal="right" vertical="center" indent="1"/>
    </xf>
    <xf numFmtId="4" fontId="3" fillId="0" borderId="0" xfId="0" applyNumberFormat="1" applyFont="1" applyBorder="1" applyAlignment="1">
      <alignment horizontal="right" vertical="center" indent="1"/>
    </xf>
    <xf numFmtId="4" fontId="12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right" vertical="center"/>
    </xf>
    <xf numFmtId="169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166" fontId="12" fillId="0" borderId="0" xfId="70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9" fontId="12" fillId="0" borderId="0" xfId="0" applyNumberFormat="1" applyFont="1" applyFill="1" applyBorder="1"/>
    <xf numFmtId="0" fontId="12" fillId="0" borderId="0" xfId="0" applyFont="1"/>
    <xf numFmtId="166" fontId="12" fillId="0" borderId="0" xfId="701" applyFont="1" applyFill="1" applyAlignment="1">
      <alignment horizontal="center" vertical="center"/>
    </xf>
    <xf numFmtId="166" fontId="68" fillId="0" borderId="0" xfId="701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153" applyFont="1" applyFill="1" applyBorder="1" applyAlignment="1">
      <alignment vertical="center" wrapText="1"/>
    </xf>
    <xf numFmtId="0" fontId="12" fillId="0" borderId="0" xfId="153" applyFont="1" applyBorder="1" applyAlignment="1">
      <alignment horizontal="center" vertical="center" wrapText="1"/>
    </xf>
    <xf numFmtId="4" fontId="12" fillId="0" borderId="0" xfId="0" applyNumberFormat="1" applyFont="1" applyAlignment="1"/>
    <xf numFmtId="4" fontId="12" fillId="0" borderId="0" xfId="153" applyNumberFormat="1" applyFont="1" applyFill="1" applyBorder="1" applyAlignment="1">
      <alignment vertical="center"/>
    </xf>
    <xf numFmtId="4" fontId="12" fillId="0" borderId="0" xfId="0" applyNumberFormat="1" applyFont="1" applyBorder="1" applyAlignment="1" applyProtection="1">
      <alignment vertical="center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21" xfId="0" applyNumberFormat="1" applyFont="1" applyFill="1" applyBorder="1" applyAlignment="1" applyProtection="1">
      <alignment horizontal="center" vertical="center"/>
      <protection locked="0"/>
    </xf>
    <xf numFmtId="165" fontId="9" fillId="3" borderId="2" xfId="1" applyFont="1" applyFill="1" applyBorder="1" applyAlignment="1" applyProtection="1">
      <alignment horizontal="center" vertical="center" wrapText="1"/>
    </xf>
    <xf numFmtId="165" fontId="9" fillId="3" borderId="3" xfId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65" fillId="2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Border="1" applyAlignment="1">
      <alignment horizontal="left" vertical="center" wrapText="1"/>
    </xf>
    <xf numFmtId="165" fontId="13" fillId="3" borderId="22" xfId="1" applyFont="1" applyFill="1" applyBorder="1" applyAlignment="1" applyProtection="1">
      <alignment horizontal="center" vertical="center" wrapText="1"/>
    </xf>
    <xf numFmtId="165" fontId="13" fillId="3" borderId="23" xfId="1" applyFont="1" applyFill="1" applyBorder="1" applyAlignment="1" applyProtection="1">
      <alignment horizontal="center" vertical="center" wrapText="1"/>
    </xf>
    <xf numFmtId="165" fontId="13" fillId="3" borderId="24" xfId="1" applyFont="1" applyFill="1" applyBorder="1" applyAlignment="1" applyProtection="1">
      <alignment horizontal="center" vertical="center" wrapText="1"/>
    </xf>
    <xf numFmtId="165" fontId="13" fillId="3" borderId="2" xfId="1" applyFont="1" applyFill="1" applyBorder="1" applyAlignment="1" applyProtection="1">
      <alignment horizontal="center" vertical="center" wrapText="1"/>
    </xf>
    <xf numFmtId="165" fontId="13" fillId="3" borderId="3" xfId="1" applyFont="1" applyFill="1" applyBorder="1" applyAlignment="1" applyProtection="1">
      <alignment horizontal="center" vertical="center" wrapText="1"/>
    </xf>
  </cellXfs>
  <cellStyles count="702">
    <cellStyle name="20% - Accent1" xfId="3"/>
    <cellStyle name="20% - Accent1 2" xfId="4"/>
    <cellStyle name="20% - Accent1 2 2" xfId="221"/>
    <cellStyle name="20% - Accent1 3" xfId="222"/>
    <cellStyle name="20% - Accent1 4" xfId="223"/>
    <cellStyle name="20% - Accent1 5" xfId="224"/>
    <cellStyle name="20% - Accent2" xfId="5"/>
    <cellStyle name="20% - Accent2 2" xfId="6"/>
    <cellStyle name="20% - Accent2 2 2" xfId="225"/>
    <cellStyle name="20% - Accent2 3" xfId="226"/>
    <cellStyle name="20% - Accent2 4" xfId="227"/>
    <cellStyle name="20% - Accent2 5" xfId="228"/>
    <cellStyle name="20% - Accent3" xfId="7"/>
    <cellStyle name="20% - Accent3 2" xfId="8"/>
    <cellStyle name="20% - Accent3 2 2" xfId="229"/>
    <cellStyle name="20% - Accent3 3" xfId="230"/>
    <cellStyle name="20% - Accent3 4" xfId="231"/>
    <cellStyle name="20% - Accent3 5" xfId="232"/>
    <cellStyle name="20% - Accent4" xfId="9"/>
    <cellStyle name="20% - Accent4 2" xfId="10"/>
    <cellStyle name="20% - Accent4 2 2" xfId="233"/>
    <cellStyle name="20% - Accent4 3" xfId="234"/>
    <cellStyle name="20% - Accent4 4" xfId="235"/>
    <cellStyle name="20% - Accent4 5" xfId="236"/>
    <cellStyle name="20% - Accent5" xfId="11"/>
    <cellStyle name="20% - Accent5 2" xfId="12"/>
    <cellStyle name="20% - Accent5 3" xfId="237"/>
    <cellStyle name="20% - Accent5 4" xfId="238"/>
    <cellStyle name="20% - Accent5 5" xfId="239"/>
    <cellStyle name="20% - Accent6" xfId="13"/>
    <cellStyle name="20% - Accent6 2" xfId="14"/>
    <cellStyle name="20% - Accent6 2 2" xfId="240"/>
    <cellStyle name="20% - Accent6 3" xfId="241"/>
    <cellStyle name="20% - Accent6 4" xfId="242"/>
    <cellStyle name="20% - Accent6 5" xfId="243"/>
    <cellStyle name="20% - Énfasis1 2" xfId="244"/>
    <cellStyle name="20% - Énfasis1 2 2" xfId="245"/>
    <cellStyle name="20% - Énfasis1 3" xfId="246"/>
    <cellStyle name="20% - Énfasis1 3 2" xfId="247"/>
    <cellStyle name="20% - Énfasis1 4" xfId="248"/>
    <cellStyle name="20% - Énfasis1 4 2" xfId="249"/>
    <cellStyle name="20% - Énfasis2 2" xfId="250"/>
    <cellStyle name="20% - Énfasis2 2 2" xfId="251"/>
    <cellStyle name="20% - Énfasis2 3" xfId="252"/>
    <cellStyle name="20% - Énfasis2 3 2" xfId="253"/>
    <cellStyle name="20% - Énfasis2 4" xfId="254"/>
    <cellStyle name="20% - Énfasis2 4 2" xfId="255"/>
    <cellStyle name="20% - Énfasis3 2" xfId="256"/>
    <cellStyle name="20% - Énfasis3 2 2" xfId="257"/>
    <cellStyle name="20% - Énfasis3 3" xfId="258"/>
    <cellStyle name="20% - Énfasis3 3 2" xfId="259"/>
    <cellStyle name="20% - Énfasis3 4" xfId="260"/>
    <cellStyle name="20% - Énfasis3 4 2" xfId="261"/>
    <cellStyle name="20% - Énfasis4 2" xfId="262"/>
    <cellStyle name="20% - Énfasis4 2 2" xfId="263"/>
    <cellStyle name="20% - Énfasis4 3" xfId="264"/>
    <cellStyle name="20% - Énfasis4 3 2" xfId="265"/>
    <cellStyle name="20% - Énfasis4 4" xfId="266"/>
    <cellStyle name="20% - Énfasis4 4 2" xfId="267"/>
    <cellStyle name="20% - Énfasis5 2" xfId="268"/>
    <cellStyle name="20% - Énfasis5 2 2" xfId="269"/>
    <cellStyle name="20% - Énfasis5 3" xfId="270"/>
    <cellStyle name="20% - Énfasis5 3 2" xfId="271"/>
    <cellStyle name="20% - Énfasis5 4" xfId="272"/>
    <cellStyle name="20% - Énfasis5 4 2" xfId="273"/>
    <cellStyle name="20% - Énfasis6 2" xfId="274"/>
    <cellStyle name="20% - Énfasis6 2 2" xfId="275"/>
    <cellStyle name="20% - Énfasis6 3" xfId="276"/>
    <cellStyle name="20% - Énfasis6 3 2" xfId="277"/>
    <cellStyle name="20% - Énfasis6 4" xfId="278"/>
    <cellStyle name="20% - Énfasis6 4 2" xfId="279"/>
    <cellStyle name="40% - Accent1" xfId="15"/>
    <cellStyle name="40% - Accent1 2" xfId="16"/>
    <cellStyle name="40% - Accent1 2 2" xfId="280"/>
    <cellStyle name="40% - Accent1 3" xfId="281"/>
    <cellStyle name="40% - Accent1 4" xfId="282"/>
    <cellStyle name="40% - Accent1 5" xfId="283"/>
    <cellStyle name="40% - Accent2" xfId="17"/>
    <cellStyle name="40% - Accent2 2" xfId="18"/>
    <cellStyle name="40% - Accent2 3" xfId="284"/>
    <cellStyle name="40% - Accent2 4" xfId="285"/>
    <cellStyle name="40% - Accent2 5" xfId="286"/>
    <cellStyle name="40% - Accent3" xfId="19"/>
    <cellStyle name="40% - Accent3 2" xfId="20"/>
    <cellStyle name="40% - Accent3 2 2" xfId="287"/>
    <cellStyle name="40% - Accent3 3" xfId="288"/>
    <cellStyle name="40% - Accent3 4" xfId="289"/>
    <cellStyle name="40% - Accent3 5" xfId="290"/>
    <cellStyle name="40% - Accent4" xfId="21"/>
    <cellStyle name="40% - Accent4 2" xfId="22"/>
    <cellStyle name="40% - Accent4 2 2" xfId="291"/>
    <cellStyle name="40% - Accent4 3" xfId="292"/>
    <cellStyle name="40% - Accent4 4" xfId="293"/>
    <cellStyle name="40% - Accent4 5" xfId="294"/>
    <cellStyle name="40% - Accent5" xfId="23"/>
    <cellStyle name="40% - Accent5 2" xfId="24"/>
    <cellStyle name="40% - Accent5 2 2" xfId="295"/>
    <cellStyle name="40% - Accent5 3" xfId="296"/>
    <cellStyle name="40% - Accent5 4" xfId="297"/>
    <cellStyle name="40% - Accent5 5" xfId="298"/>
    <cellStyle name="40% - Accent6" xfId="25"/>
    <cellStyle name="40% - Accent6 2" xfId="26"/>
    <cellStyle name="40% - Accent6 2 2" xfId="299"/>
    <cellStyle name="40% - Accent6 3" xfId="300"/>
    <cellStyle name="40% - Accent6 4" xfId="301"/>
    <cellStyle name="40% - Accent6 5" xfId="302"/>
    <cellStyle name="40% - Énfasis1 2" xfId="303"/>
    <cellStyle name="40% - Énfasis1 2 2" xfId="304"/>
    <cellStyle name="40% - Énfasis1 3" xfId="305"/>
    <cellStyle name="40% - Énfasis1 3 2" xfId="306"/>
    <cellStyle name="40% - Énfasis1 4" xfId="307"/>
    <cellStyle name="40% - Énfasis1 4 2" xfId="308"/>
    <cellStyle name="40% - Énfasis2 2" xfId="309"/>
    <cellStyle name="40% - Énfasis2 2 2" xfId="310"/>
    <cellStyle name="40% - Énfasis2 3" xfId="311"/>
    <cellStyle name="40% - Énfasis2 3 2" xfId="312"/>
    <cellStyle name="40% - Énfasis2 4" xfId="313"/>
    <cellStyle name="40% - Énfasis2 4 2" xfId="314"/>
    <cellStyle name="40% - Énfasis3 2" xfId="315"/>
    <cellStyle name="40% - Énfasis3 2 2" xfId="316"/>
    <cellStyle name="40% - Énfasis3 3" xfId="317"/>
    <cellStyle name="40% - Énfasis3 3 2" xfId="318"/>
    <cellStyle name="40% - Énfasis3 4" xfId="319"/>
    <cellStyle name="40% - Énfasis3 4 2" xfId="320"/>
    <cellStyle name="40% - Énfasis4 2" xfId="321"/>
    <cellStyle name="40% - Énfasis4 2 2" xfId="322"/>
    <cellStyle name="40% - Énfasis4 3" xfId="323"/>
    <cellStyle name="40% - Énfasis4 3 2" xfId="324"/>
    <cellStyle name="40% - Énfasis4 4" xfId="325"/>
    <cellStyle name="40% - Énfasis4 4 2" xfId="326"/>
    <cellStyle name="40% - Énfasis5 2" xfId="327"/>
    <cellStyle name="40% - Énfasis5 2 2" xfId="328"/>
    <cellStyle name="40% - Énfasis5 3" xfId="329"/>
    <cellStyle name="40% - Énfasis5 3 2" xfId="330"/>
    <cellStyle name="40% - Énfasis5 4" xfId="331"/>
    <cellStyle name="40% - Énfasis5 4 2" xfId="332"/>
    <cellStyle name="40% - Énfasis6 2" xfId="333"/>
    <cellStyle name="40% - Énfasis6 2 2" xfId="334"/>
    <cellStyle name="40% - Énfasis6 3" xfId="335"/>
    <cellStyle name="40% - Énfasis6 3 2" xfId="336"/>
    <cellStyle name="40% - Énfasis6 4" xfId="337"/>
    <cellStyle name="40% - Énfasis6 4 2" xfId="338"/>
    <cellStyle name="60% - Accent1" xfId="27"/>
    <cellStyle name="60% - Accent1 2" xfId="339"/>
    <cellStyle name="60% - Accent1 3" xfId="340"/>
    <cellStyle name="60% - Accent1 4" xfId="341"/>
    <cellStyle name="60% - Accent1 5" xfId="342"/>
    <cellStyle name="60% - Accent2" xfId="28"/>
    <cellStyle name="60% - Accent2 2" xfId="343"/>
    <cellStyle name="60% - Accent2 3" xfId="344"/>
    <cellStyle name="60% - Accent2 4" xfId="345"/>
    <cellStyle name="60% - Accent2 5" xfId="346"/>
    <cellStyle name="60% - Accent3" xfId="29"/>
    <cellStyle name="60% - Accent3 2" xfId="347"/>
    <cellStyle name="60% - Accent3 3" xfId="348"/>
    <cellStyle name="60% - Accent3 4" xfId="349"/>
    <cellStyle name="60% - Accent3 5" xfId="350"/>
    <cellStyle name="60% - Accent4" xfId="30"/>
    <cellStyle name="60% - Accent4 2" xfId="351"/>
    <cellStyle name="60% - Accent4 3" xfId="352"/>
    <cellStyle name="60% - Accent4 4" xfId="353"/>
    <cellStyle name="60% - Accent4 5" xfId="354"/>
    <cellStyle name="60% - Accent5" xfId="31"/>
    <cellStyle name="60% - Accent5 2" xfId="355"/>
    <cellStyle name="60% - Accent5 3" xfId="356"/>
    <cellStyle name="60% - Accent5 4" xfId="357"/>
    <cellStyle name="60% - Accent5 5" xfId="358"/>
    <cellStyle name="60% - Accent6" xfId="32"/>
    <cellStyle name="60% - Accent6 2" xfId="359"/>
    <cellStyle name="60% - Accent6 3" xfId="360"/>
    <cellStyle name="60% - Accent6 4" xfId="361"/>
    <cellStyle name="60% - Accent6 5" xfId="362"/>
    <cellStyle name="60% - Énfasis1 2" xfId="363"/>
    <cellStyle name="60% - Énfasis1 3" xfId="364"/>
    <cellStyle name="60% - Énfasis1 4" xfId="365"/>
    <cellStyle name="60% - Énfasis2 2" xfId="366"/>
    <cellStyle name="60% - Énfasis2 3" xfId="367"/>
    <cellStyle name="60% - Énfasis2 4" xfId="368"/>
    <cellStyle name="60% - Énfasis3 2" xfId="369"/>
    <cellStyle name="60% - Énfasis3 3" xfId="370"/>
    <cellStyle name="60% - Énfasis3 4" xfId="371"/>
    <cellStyle name="60% - Énfasis4 2" xfId="372"/>
    <cellStyle name="60% - Énfasis4 3" xfId="373"/>
    <cellStyle name="60% - Énfasis4 4" xfId="374"/>
    <cellStyle name="60% - Énfasis5 2" xfId="375"/>
    <cellStyle name="60% - Énfasis5 3" xfId="376"/>
    <cellStyle name="60% - Énfasis5 4" xfId="377"/>
    <cellStyle name="60% - Énfasis6 2" xfId="378"/>
    <cellStyle name="60% - Énfasis6 3" xfId="379"/>
    <cellStyle name="60% - Énfasis6 4" xfId="380"/>
    <cellStyle name="Accent1" xfId="33"/>
    <cellStyle name="Accent1 2" xfId="381"/>
    <cellStyle name="Accent1 3" xfId="382"/>
    <cellStyle name="Accent1 4" xfId="383"/>
    <cellStyle name="Accent1 5" xfId="384"/>
    <cellStyle name="Accent2" xfId="34"/>
    <cellStyle name="Accent2 2" xfId="385"/>
    <cellStyle name="Accent2 3" xfId="386"/>
    <cellStyle name="Accent2 4" xfId="387"/>
    <cellStyle name="Accent2 5" xfId="388"/>
    <cellStyle name="Accent3" xfId="35"/>
    <cellStyle name="Accent3 2" xfId="389"/>
    <cellStyle name="Accent3 3" xfId="390"/>
    <cellStyle name="Accent3 4" xfId="391"/>
    <cellStyle name="Accent3 5" xfId="392"/>
    <cellStyle name="Accent4" xfId="36"/>
    <cellStyle name="Accent4 2" xfId="393"/>
    <cellStyle name="Accent4 3" xfId="394"/>
    <cellStyle name="Accent4 4" xfId="395"/>
    <cellStyle name="Accent4 5" xfId="396"/>
    <cellStyle name="Accent5" xfId="37"/>
    <cellStyle name="Accent5 2" xfId="397"/>
    <cellStyle name="Accent5 3" xfId="398"/>
    <cellStyle name="Accent5 4" xfId="399"/>
    <cellStyle name="Accent5 5" xfId="400"/>
    <cellStyle name="Accent6" xfId="38"/>
    <cellStyle name="Accent6 2" xfId="401"/>
    <cellStyle name="Accent6 3" xfId="402"/>
    <cellStyle name="Accent6 4" xfId="403"/>
    <cellStyle name="Accent6 5" xfId="404"/>
    <cellStyle name="Bad" xfId="39"/>
    <cellStyle name="Bad 2" xfId="405"/>
    <cellStyle name="Bad 3" xfId="406"/>
    <cellStyle name="Bad 4" xfId="407"/>
    <cellStyle name="Bad 5" xfId="408"/>
    <cellStyle name="Buena 2" xfId="409"/>
    <cellStyle name="Buena 3" xfId="410"/>
    <cellStyle name="Buena 4" xfId="411"/>
    <cellStyle name="Calculation" xfId="40"/>
    <cellStyle name="Calculation 2" xfId="412"/>
    <cellStyle name="Calculation 2 2" xfId="413"/>
    <cellStyle name="Calculation 3" xfId="414"/>
    <cellStyle name="Calculation 4" xfId="415"/>
    <cellStyle name="Calculation 5" xfId="416"/>
    <cellStyle name="Cálculo 2" xfId="417"/>
    <cellStyle name="Cálculo 2 2" xfId="418"/>
    <cellStyle name="Cálculo 3" xfId="419"/>
    <cellStyle name="Cálculo 3 2" xfId="420"/>
    <cellStyle name="Cálculo 4" xfId="421"/>
    <cellStyle name="Cálculo 4 2" xfId="422"/>
    <cellStyle name="Celda de comprobación 2" xfId="423"/>
    <cellStyle name="Celda de comprobación 3" xfId="424"/>
    <cellStyle name="Celda de comprobación 4" xfId="425"/>
    <cellStyle name="Celda vinculada 2" xfId="426"/>
    <cellStyle name="Celda vinculada 3" xfId="427"/>
    <cellStyle name="Celda vinculada 4" xfId="428"/>
    <cellStyle name="Check Cell" xfId="429"/>
    <cellStyle name="Comma" xfId="701" builtinId="3"/>
    <cellStyle name="Comma 10" xfId="41"/>
    <cellStyle name="Comma 10 2" xfId="42"/>
    <cellStyle name="Comma 11" xfId="43"/>
    <cellStyle name="Comma 12" xfId="44"/>
    <cellStyle name="Comma 12 2" xfId="45"/>
    <cellStyle name="Comma 2" xfId="46"/>
    <cellStyle name="Comma 2 2" xfId="47"/>
    <cellStyle name="Comma 2 3" xfId="48"/>
    <cellStyle name="Comma 3" xfId="49"/>
    <cellStyle name="Comma 3 2" xfId="50"/>
    <cellStyle name="Comma 4" xfId="51"/>
    <cellStyle name="Comma 5" xfId="52"/>
    <cellStyle name="Comma 6" xfId="53"/>
    <cellStyle name="Comma 7" xfId="54"/>
    <cellStyle name="Comma 7 2" xfId="55"/>
    <cellStyle name="Comma 8" xfId="56"/>
    <cellStyle name="Comma 8 2" xfId="57"/>
    <cellStyle name="Comma 9" xfId="58"/>
    <cellStyle name="Comma0" xfId="430"/>
    <cellStyle name="Comma0 - Style1" xfId="431"/>
    <cellStyle name="Comma1 - Style2" xfId="432"/>
    <cellStyle name="Currency" xfId="1" builtinId="4"/>
    <cellStyle name="Currency [0] 2" xfId="59"/>
    <cellStyle name="Currency 2" xfId="60"/>
    <cellStyle name="Currency 2 2" xfId="433"/>
    <cellStyle name="Currency 2 3" xfId="434"/>
    <cellStyle name="Currency 2 4" xfId="435"/>
    <cellStyle name="Currency 2 5" xfId="436"/>
    <cellStyle name="Currency 3" xfId="61"/>
    <cellStyle name="Currency 4" xfId="62"/>
    <cellStyle name="Currency 6" xfId="63"/>
    <cellStyle name="Currency0" xfId="437"/>
    <cellStyle name="Date" xfId="438"/>
    <cellStyle name="Emphasis 1" xfId="439"/>
    <cellStyle name="Emphasis 2" xfId="440"/>
    <cellStyle name="Emphasis 3" xfId="441"/>
    <cellStyle name="Encabezado 1" xfId="442"/>
    <cellStyle name="Encabezado 2" xfId="443"/>
    <cellStyle name="Encabezado 4 2" xfId="444"/>
    <cellStyle name="Encabezado 4 3" xfId="445"/>
    <cellStyle name="Encabezado 4 4" xfId="446"/>
    <cellStyle name="Énfasis 1" xfId="64"/>
    <cellStyle name="Énfasis 2" xfId="65"/>
    <cellStyle name="Énfasis 3" xfId="66"/>
    <cellStyle name="Énfasis1 - 20%" xfId="67"/>
    <cellStyle name="Énfasis1 - 20% 2" xfId="68"/>
    <cellStyle name="Énfasis1 - 40%" xfId="69"/>
    <cellStyle name="Énfasis1 - 40% 2" xfId="70"/>
    <cellStyle name="Énfasis1 - 60%" xfId="71"/>
    <cellStyle name="Énfasis1 2" xfId="447"/>
    <cellStyle name="Énfasis1 3" xfId="448"/>
    <cellStyle name="Énfasis1 4" xfId="449"/>
    <cellStyle name="Énfasis2 - 20%" xfId="72"/>
    <cellStyle name="Énfasis2 - 20% 2" xfId="73"/>
    <cellStyle name="Énfasis2 - 40%" xfId="74"/>
    <cellStyle name="Énfasis2 - 40% 2" xfId="75"/>
    <cellStyle name="Énfasis2 - 60%" xfId="76"/>
    <cellStyle name="Énfasis2 2" xfId="450"/>
    <cellStyle name="Énfasis2 3" xfId="451"/>
    <cellStyle name="Énfasis2 4" xfId="452"/>
    <cellStyle name="Énfasis3 - 20%" xfId="77"/>
    <cellStyle name="Énfasis3 - 20% 2" xfId="78"/>
    <cellStyle name="Énfasis3 - 40%" xfId="79"/>
    <cellStyle name="Énfasis3 - 40% 2" xfId="80"/>
    <cellStyle name="Énfasis3 - 60%" xfId="81"/>
    <cellStyle name="Énfasis3 2" xfId="453"/>
    <cellStyle name="Énfasis3 3" xfId="454"/>
    <cellStyle name="Énfasis3 4" xfId="455"/>
    <cellStyle name="Énfasis4 - 20%" xfId="82"/>
    <cellStyle name="Énfasis4 - 20% 2" xfId="83"/>
    <cellStyle name="Énfasis4 - 40%" xfId="84"/>
    <cellStyle name="Énfasis4 - 40% 2" xfId="85"/>
    <cellStyle name="Énfasis4 - 60%" xfId="86"/>
    <cellStyle name="Énfasis4 2" xfId="456"/>
    <cellStyle name="Énfasis4 3" xfId="457"/>
    <cellStyle name="Énfasis4 4" xfId="458"/>
    <cellStyle name="Énfasis5 - 20%" xfId="87"/>
    <cellStyle name="Énfasis5 - 20% 2" xfId="88"/>
    <cellStyle name="Énfasis5 - 40%" xfId="89"/>
    <cellStyle name="Énfasis5 - 40% 2" xfId="90"/>
    <cellStyle name="Énfasis5 - 60%" xfId="91"/>
    <cellStyle name="Énfasis5 2" xfId="459"/>
    <cellStyle name="Énfasis5 3" xfId="460"/>
    <cellStyle name="Énfasis5 4" xfId="461"/>
    <cellStyle name="Énfasis6 - 20%" xfId="92"/>
    <cellStyle name="Énfasis6 - 20% 2" xfId="93"/>
    <cellStyle name="Énfasis6 - 40%" xfId="94"/>
    <cellStyle name="Énfasis6 - 40% 2" xfId="95"/>
    <cellStyle name="Énfasis6 - 60%" xfId="96"/>
    <cellStyle name="Énfasis6 2" xfId="462"/>
    <cellStyle name="Énfasis6 3" xfId="463"/>
    <cellStyle name="Énfasis6 4" xfId="464"/>
    <cellStyle name="Entrada 2" xfId="465"/>
    <cellStyle name="Entrada 2 2" xfId="466"/>
    <cellStyle name="Entrada 3" xfId="467"/>
    <cellStyle name="Entrada 3 2" xfId="468"/>
    <cellStyle name="Entrada 4" xfId="469"/>
    <cellStyle name="Entrada 4 2" xfId="470"/>
    <cellStyle name="Euro" xfId="97"/>
    <cellStyle name="Euro 2" xfId="98"/>
    <cellStyle name="Euro 2 2" xfId="99"/>
    <cellStyle name="Euro 3" xfId="471"/>
    <cellStyle name="Euro_Analisis Barahona" xfId="100"/>
    <cellStyle name="Explanatory Text" xfId="101"/>
    <cellStyle name="Explanatory Text 2" xfId="472"/>
    <cellStyle name="Explanatory Text 3" xfId="473"/>
    <cellStyle name="Explanatory Text 4" xfId="474"/>
    <cellStyle name="Explanatory Text 5" xfId="475"/>
    <cellStyle name="F2" xfId="476"/>
    <cellStyle name="F3" xfId="477"/>
    <cellStyle name="F4" xfId="478"/>
    <cellStyle name="F5" xfId="479"/>
    <cellStyle name="F6" xfId="480"/>
    <cellStyle name="F7" xfId="481"/>
    <cellStyle name="F8" xfId="482"/>
    <cellStyle name="Fecha" xfId="483"/>
    <cellStyle name="Fijo" xfId="484"/>
    <cellStyle name="Fixed" xfId="485"/>
    <cellStyle name="Good" xfId="486"/>
    <cellStyle name="Heading 1" xfId="102"/>
    <cellStyle name="Heading 1 2" xfId="487"/>
    <cellStyle name="Heading 1 3" xfId="488"/>
    <cellStyle name="Heading 1 4" xfId="489"/>
    <cellStyle name="Heading 1 5" xfId="490"/>
    <cellStyle name="Heading 2" xfId="103"/>
    <cellStyle name="Heading 2 2" xfId="491"/>
    <cellStyle name="Heading 2 3" xfId="492"/>
    <cellStyle name="Heading 2 4" xfId="493"/>
    <cellStyle name="Heading 2 5" xfId="494"/>
    <cellStyle name="Heading 3" xfId="104"/>
    <cellStyle name="Heading 3 2" xfId="495"/>
    <cellStyle name="Heading 3 3" xfId="496"/>
    <cellStyle name="Heading 3 4" xfId="497"/>
    <cellStyle name="Heading 3 5" xfId="498"/>
    <cellStyle name="Heading 4" xfId="499"/>
    <cellStyle name="HEADING1" xfId="500"/>
    <cellStyle name="HEADING2" xfId="501"/>
    <cellStyle name="Hipervínculo visitado 2" xfId="502"/>
    <cellStyle name="Incorrecto 2" xfId="503"/>
    <cellStyle name="Incorrecto 3" xfId="504"/>
    <cellStyle name="Incorrecto 4" xfId="505"/>
    <cellStyle name="Input" xfId="506"/>
    <cellStyle name="Input 2" xfId="507"/>
    <cellStyle name="Linked Cell" xfId="508"/>
    <cellStyle name="Millares [0] 6" xfId="509"/>
    <cellStyle name="Millares 10" xfId="510"/>
    <cellStyle name="Millares 10 2" xfId="105"/>
    <cellStyle name="Millares 10 3" xfId="511"/>
    <cellStyle name="Millares 10 3 2" xfId="220"/>
    <cellStyle name="Millares 11" xfId="512"/>
    <cellStyle name="Millares 11 2" xfId="106"/>
    <cellStyle name="Millares 12 3" xfId="513"/>
    <cellStyle name="Millares 2" xfId="107"/>
    <cellStyle name="Millares 2 2" xfId="108"/>
    <cellStyle name="Millares 2 2 2" xfId="109"/>
    <cellStyle name="Millares 2 2 2 2" xfId="110"/>
    <cellStyle name="Millares 2 2 3" xfId="111"/>
    <cellStyle name="Millares 2 3" xfId="112"/>
    <cellStyle name="Millares 2 3 2" xfId="113"/>
    <cellStyle name="Millares 2 4" xfId="114"/>
    <cellStyle name="Millares 2 4 2" xfId="115"/>
    <cellStyle name="Millares 2 4 3" xfId="514"/>
    <cellStyle name="Millares 2 5" xfId="116"/>
    <cellStyle name="Millares 2 5 2" xfId="515"/>
    <cellStyle name="Millares 2 6" xfId="516"/>
    <cellStyle name="Millares 3" xfId="117"/>
    <cellStyle name="Millares 3 2" xfId="118"/>
    <cellStyle name="Millares 3 2 2" xfId="119"/>
    <cellStyle name="Millares 3 2 3 3" xfId="120"/>
    <cellStyle name="Millares 3 2 5" xfId="517"/>
    <cellStyle name="Millares 3 3" xfId="121"/>
    <cellStyle name="Millares 3 3 2" xfId="122"/>
    <cellStyle name="Millares 3 4" xfId="123"/>
    <cellStyle name="Millares 3 5" xfId="124"/>
    <cellStyle name="Millares 4" xfId="125"/>
    <cellStyle name="Millares 4 2" xfId="126"/>
    <cellStyle name="Millares 4 2 2" xfId="127"/>
    <cellStyle name="Millares 4 2 2 2" xfId="518"/>
    <cellStyle name="Millares 4 2 3" xfId="519"/>
    <cellStyle name="Millares 4 3" xfId="128"/>
    <cellStyle name="Millares 4 3 2" xfId="129"/>
    <cellStyle name="Millares 4 4" xfId="130"/>
    <cellStyle name="Millares 4 5" xfId="131"/>
    <cellStyle name="Millares 5" xfId="132"/>
    <cellStyle name="Millares 5 2" xfId="133"/>
    <cellStyle name="Millares 5 2 2" xfId="520"/>
    <cellStyle name="Millares 5 3" xfId="134"/>
    <cellStyle name="Millares 5 3 2" xfId="521"/>
    <cellStyle name="Millares 5 4" xfId="522"/>
    <cellStyle name="Millares 5_Requerimientos Generales" xfId="523"/>
    <cellStyle name="Millares 6" xfId="135"/>
    <cellStyle name="Millares 6 2" xfId="136"/>
    <cellStyle name="Millares 6 2 2" xfId="524"/>
    <cellStyle name="Millares 6 3" xfId="137"/>
    <cellStyle name="Millares 7" xfId="138"/>
    <cellStyle name="Millares 7 2" xfId="139"/>
    <cellStyle name="Millares 7 2 2" xfId="140"/>
    <cellStyle name="Millares 7 3" xfId="141"/>
    <cellStyle name="Millares 8" xfId="142"/>
    <cellStyle name="Millares 8 2" xfId="525"/>
    <cellStyle name="Millares 8 3" xfId="526"/>
    <cellStyle name="Millares 9" xfId="143"/>
    <cellStyle name="Moeda [0]_MATSUBCAJ" xfId="527"/>
    <cellStyle name="Moeda_MATSUBCAJ" xfId="528"/>
    <cellStyle name="Moneda [0] 2" xfId="529"/>
    <cellStyle name="Moneda 17" xfId="530"/>
    <cellStyle name="Moneda 18" xfId="531"/>
    <cellStyle name="Moneda 19" xfId="532"/>
    <cellStyle name="Moneda 2" xfId="144"/>
    <cellStyle name="Moneda 2 2" xfId="145"/>
    <cellStyle name="Moneda 2 2 2" xfId="146"/>
    <cellStyle name="Moneda 2 2 5" xfId="533"/>
    <cellStyle name="Moneda 2 3" xfId="147"/>
    <cellStyle name="Moneda 2 3 2" xfId="534"/>
    <cellStyle name="Moneda 2 4" xfId="535"/>
    <cellStyle name="Moneda 2 4 2" xfId="218"/>
    <cellStyle name="Moneda 2 5" xfId="536"/>
    <cellStyle name="Moneda 2 6" xfId="537"/>
    <cellStyle name="Moneda 20" xfId="538"/>
    <cellStyle name="Moneda 3" xfId="148"/>
    <cellStyle name="Moneda 3 2" xfId="149"/>
    <cellStyle name="Moneda 4" xfId="150"/>
    <cellStyle name="Moneda 4 2" xfId="151"/>
    <cellStyle name="Moneda 4 3" xfId="539"/>
    <cellStyle name="Moneda 4 4" xfId="540"/>
    <cellStyle name="Moneda 5" xfId="541"/>
    <cellStyle name="Moneda 5 2" xfId="542"/>
    <cellStyle name="Moneda 5 3" xfId="543"/>
    <cellStyle name="Moneda0" xfId="544"/>
    <cellStyle name="Neutral 2" xfId="545"/>
    <cellStyle name="Neutral 3" xfId="546"/>
    <cellStyle name="Neutral 4" xfId="547"/>
    <cellStyle name="No-definido" xfId="548"/>
    <cellStyle name="Normal" xfId="0" builtinId="0"/>
    <cellStyle name="Normal - Style1" xfId="152"/>
    <cellStyle name="Normal 10" xfId="153"/>
    <cellStyle name="Normal 10 2" xfId="549"/>
    <cellStyle name="Normal 10 3" xfId="217"/>
    <cellStyle name="Normal 11" xfId="154"/>
    <cellStyle name="Normal 11 2" xfId="550"/>
    <cellStyle name="Normal 11 3" xfId="551"/>
    <cellStyle name="Normal 12" xfId="155"/>
    <cellStyle name="Normal 12 2" xfId="552"/>
    <cellStyle name="Normal 12 3" xfId="553"/>
    <cellStyle name="Normal 13" xfId="156"/>
    <cellStyle name="Normal 13 2" xfId="554"/>
    <cellStyle name="Normal 13 3" xfId="555"/>
    <cellStyle name="Normal 14" xfId="157"/>
    <cellStyle name="Normal 14 2" xfId="556"/>
    <cellStyle name="Normal 14 3" xfId="557"/>
    <cellStyle name="Normal 15" xfId="158"/>
    <cellStyle name="Normal 15 2" xfId="159"/>
    <cellStyle name="Normal 15 2 2" xfId="558"/>
    <cellStyle name="Normal 15 3" xfId="559"/>
    <cellStyle name="Normal 16" xfId="160"/>
    <cellStyle name="Normal 16 2" xfId="560"/>
    <cellStyle name="Normal 16 3" xfId="561"/>
    <cellStyle name="Normal 17" xfId="161"/>
    <cellStyle name="Normal 17 2" xfId="562"/>
    <cellStyle name="Normal 17 3" xfId="563"/>
    <cellStyle name="Normal 18" xfId="162"/>
    <cellStyle name="Normal 18 2" xfId="564"/>
    <cellStyle name="Normal 19" xfId="163"/>
    <cellStyle name="Normal 2" xfId="164"/>
    <cellStyle name="Normal 2 10" xfId="165"/>
    <cellStyle name="Normal 2 2" xfId="166"/>
    <cellStyle name="Normal 2 2 2" xfId="167"/>
    <cellStyle name="Normal 2 2 2 2" xfId="565"/>
    <cellStyle name="Normal 2 3" xfId="168"/>
    <cellStyle name="Normal 2 3 2" xfId="566"/>
    <cellStyle name="Normal 2 33" xfId="169"/>
    <cellStyle name="Normal 2 33 2" xfId="170"/>
    <cellStyle name="Normal 2 4" xfId="171"/>
    <cellStyle name="Normal 2 5" xfId="172"/>
    <cellStyle name="Normal 2 5 2" xfId="173"/>
    <cellStyle name="Normal 2 5 3" xfId="567"/>
    <cellStyle name="Normal 2 6" xfId="568"/>
    <cellStyle name="Normal 2 7" xfId="174"/>
    <cellStyle name="Normal 2_Analisis y presupuesto de adicionales CAP GUERRA" xfId="569"/>
    <cellStyle name="Normal 20" xfId="175"/>
    <cellStyle name="Normal 20 2" xfId="570"/>
    <cellStyle name="Normal 21" xfId="176"/>
    <cellStyle name="Normal 22" xfId="177"/>
    <cellStyle name="Normal 23" xfId="178"/>
    <cellStyle name="Normal 23 2" xfId="571"/>
    <cellStyle name="Normal 24" xfId="179"/>
    <cellStyle name="Normal 25" xfId="180"/>
    <cellStyle name="Normal 26" xfId="181"/>
    <cellStyle name="Normal 27" xfId="182"/>
    <cellStyle name="Normal 28" xfId="572"/>
    <cellStyle name="Normal 28 2" xfId="573"/>
    <cellStyle name="Normal 29" xfId="574"/>
    <cellStyle name="Normal 3" xfId="183"/>
    <cellStyle name="Normal 3 2" xfId="184"/>
    <cellStyle name="Normal 3 2 2" xfId="185"/>
    <cellStyle name="Normal 3 2 2 2" xfId="186"/>
    <cellStyle name="Normal 3 2 3" xfId="575"/>
    <cellStyle name="Normal 3 3" xfId="187"/>
    <cellStyle name="Normal 3 3 2" xfId="576"/>
    <cellStyle name="Normal 3 4" xfId="577"/>
    <cellStyle name="Normal 3 5" xfId="578"/>
    <cellStyle name="Normal 30" xfId="188"/>
    <cellStyle name="Normal 31" xfId="189"/>
    <cellStyle name="Normal 32" xfId="579"/>
    <cellStyle name="Normal 33" xfId="580"/>
    <cellStyle name="Normal 34" xfId="581"/>
    <cellStyle name="Normal 35" xfId="582"/>
    <cellStyle name="Normal 36" xfId="583"/>
    <cellStyle name="Normal 4" xfId="190"/>
    <cellStyle name="Normal 4 10" xfId="584"/>
    <cellStyle name="Normal 4 11" xfId="585"/>
    <cellStyle name="Normal 4 12" xfId="586"/>
    <cellStyle name="Normal 4 13" xfId="587"/>
    <cellStyle name="Normal 4 14" xfId="588"/>
    <cellStyle name="Normal 4 15" xfId="589"/>
    <cellStyle name="Normal 4 2" xfId="191"/>
    <cellStyle name="Normal 4 2 2" xfId="590"/>
    <cellStyle name="Normal 4 3" xfId="591"/>
    <cellStyle name="Normal 4 3 2" xfId="192"/>
    <cellStyle name="Normal 4 4" xfId="592"/>
    <cellStyle name="Normal 4 5" xfId="593"/>
    <cellStyle name="Normal 4 6" xfId="594"/>
    <cellStyle name="Normal 4 7" xfId="595"/>
    <cellStyle name="Normal 4 8" xfId="596"/>
    <cellStyle name="Normal 4 9" xfId="597"/>
    <cellStyle name="Normal 4_Rehabilitacion Muelle #05" xfId="598"/>
    <cellStyle name="Normal 5" xfId="193"/>
    <cellStyle name="Normal 5 10" xfId="599"/>
    <cellStyle name="Normal 5 11" xfId="600"/>
    <cellStyle name="Normal 5 12" xfId="601"/>
    <cellStyle name="Normal 5 13" xfId="602"/>
    <cellStyle name="Normal 5 14" xfId="603"/>
    <cellStyle name="Normal 5 15" xfId="604"/>
    <cellStyle name="Normal 5 2" xfId="194"/>
    <cellStyle name="Normal 5 2 2" xfId="605"/>
    <cellStyle name="Normal 5 3" xfId="606"/>
    <cellStyle name="Normal 5 4" xfId="607"/>
    <cellStyle name="Normal 5 5" xfId="608"/>
    <cellStyle name="Normal 5 6" xfId="609"/>
    <cellStyle name="Normal 5 7" xfId="610"/>
    <cellStyle name="Normal 5 8" xfId="611"/>
    <cellStyle name="Normal 5 9" xfId="612"/>
    <cellStyle name="Normal 5_Rehabilitacion Muelle #05" xfId="613"/>
    <cellStyle name="Normal 6" xfId="195"/>
    <cellStyle name="Normal 6 2" xfId="196"/>
    <cellStyle name="Normal 6 2 2" xfId="197"/>
    <cellStyle name="Normal 6 2 3" xfId="614"/>
    <cellStyle name="Normal 6 3" xfId="615"/>
    <cellStyle name="Normal 7" xfId="198"/>
    <cellStyle name="Normal 7 2" xfId="199"/>
    <cellStyle name="Normal 7 2 2" xfId="616"/>
    <cellStyle name="Normal 7 3" xfId="617"/>
    <cellStyle name="Normal 8" xfId="200"/>
    <cellStyle name="Normal 8 2" xfId="201"/>
    <cellStyle name="Normal 8 2 2" xfId="618"/>
    <cellStyle name="Normal 8 3" xfId="619"/>
    <cellStyle name="Normal 9" xfId="202"/>
    <cellStyle name="Normal 9 2" xfId="203"/>
    <cellStyle name="Normal 9 3" xfId="620"/>
    <cellStyle name="Notas 2" xfId="621"/>
    <cellStyle name="Notas 2 2" xfId="622"/>
    <cellStyle name="Notas 3" xfId="623"/>
    <cellStyle name="Notas 3 2" xfId="624"/>
    <cellStyle name="Notas 4" xfId="625"/>
    <cellStyle name="Notas 4 2" xfId="626"/>
    <cellStyle name="Note" xfId="627"/>
    <cellStyle name="Note 2" xfId="628"/>
    <cellStyle name="Output" xfId="204"/>
    <cellStyle name="Output 2" xfId="629"/>
    <cellStyle name="Output 2 2" xfId="630"/>
    <cellStyle name="Output 3" xfId="631"/>
    <cellStyle name="Output 4" xfId="632"/>
    <cellStyle name="Output 5" xfId="633"/>
    <cellStyle name="Percent" xfId="2" builtinId="5"/>
    <cellStyle name="Percent 2" xfId="205"/>
    <cellStyle name="Percent 2 2" xfId="206"/>
    <cellStyle name="Percent 3" xfId="207"/>
    <cellStyle name="Percent 5" xfId="208"/>
    <cellStyle name="Percent 8" xfId="209"/>
    <cellStyle name="Porcentaje 2" xfId="210"/>
    <cellStyle name="Porcentaje 2 2" xfId="634"/>
    <cellStyle name="Porcentaje 2 3" xfId="635"/>
    <cellStyle name="Porcentaje 3" xfId="636"/>
    <cellStyle name="Porcentaje 3 2" xfId="637"/>
    <cellStyle name="Porcentaje 4" xfId="638"/>
    <cellStyle name="Porcentaje 4 2" xfId="219"/>
    <cellStyle name="Porcentual 2" xfId="211"/>
    <cellStyle name="Porcentual 2 2" xfId="212"/>
    <cellStyle name="Porcentual 2 2 2" xfId="639"/>
    <cellStyle name="Porcentual 2 3" xfId="640"/>
    <cellStyle name="Porcentual 2 4" xfId="641"/>
    <cellStyle name="Porcentual 2 5" xfId="642"/>
    <cellStyle name="Porcentual 2 6" xfId="643"/>
    <cellStyle name="Porcentual 2 7" xfId="644"/>
    <cellStyle name="Porcentual 3" xfId="213"/>
    <cellStyle name="Porcentual 3 10" xfId="645"/>
    <cellStyle name="Porcentual 3 11" xfId="646"/>
    <cellStyle name="Porcentual 3 12" xfId="647"/>
    <cellStyle name="Porcentual 3 13" xfId="648"/>
    <cellStyle name="Porcentual 3 14" xfId="649"/>
    <cellStyle name="Porcentual 3 2" xfId="650"/>
    <cellStyle name="Porcentual 3 3" xfId="651"/>
    <cellStyle name="Porcentual 3 4" xfId="652"/>
    <cellStyle name="Porcentual 3 5" xfId="653"/>
    <cellStyle name="Porcentual 3 6" xfId="654"/>
    <cellStyle name="Porcentual 3 7" xfId="655"/>
    <cellStyle name="Porcentual 3 8" xfId="656"/>
    <cellStyle name="Porcentual 3 9" xfId="657"/>
    <cellStyle name="Porcentual 4" xfId="658"/>
    <cellStyle name="Porcentual 4 2" xfId="659"/>
    <cellStyle name="Porcentual 5" xfId="660"/>
    <cellStyle name="Punto0" xfId="661"/>
    <cellStyle name="RM" xfId="662"/>
    <cellStyle name="Salida 2" xfId="663"/>
    <cellStyle name="Salida 2 2" xfId="664"/>
    <cellStyle name="Salida 3" xfId="665"/>
    <cellStyle name="Salida 3 2" xfId="666"/>
    <cellStyle name="Salida 4" xfId="667"/>
    <cellStyle name="Salida 4 2" xfId="668"/>
    <cellStyle name="Separador de milhares_RES_PROD" xfId="669"/>
    <cellStyle name="Sheet Title" xfId="670"/>
    <cellStyle name="Texto de advertencia 2" xfId="671"/>
    <cellStyle name="Texto de advertencia 3" xfId="672"/>
    <cellStyle name="Texto de advertencia 4" xfId="673"/>
    <cellStyle name="Texto explicativo 2" xfId="674"/>
    <cellStyle name="Texto explicativo 3" xfId="675"/>
    <cellStyle name="Texto explicativo 4" xfId="676"/>
    <cellStyle name="Title" xfId="214"/>
    <cellStyle name="Title 2" xfId="677"/>
    <cellStyle name="Title 3" xfId="678"/>
    <cellStyle name="Title 4" xfId="679"/>
    <cellStyle name="Title 5" xfId="680"/>
    <cellStyle name="Título 1 2" xfId="681"/>
    <cellStyle name="Título 1 3" xfId="682"/>
    <cellStyle name="Título 1 4" xfId="683"/>
    <cellStyle name="Título 2 2" xfId="684"/>
    <cellStyle name="Título 2 3" xfId="685"/>
    <cellStyle name="Título 2 4" xfId="686"/>
    <cellStyle name="Título 3 2" xfId="687"/>
    <cellStyle name="Título 3 3" xfId="688"/>
    <cellStyle name="Título 3 4" xfId="689"/>
    <cellStyle name="Título 4" xfId="690"/>
    <cellStyle name="Título 5" xfId="691"/>
    <cellStyle name="Título 6" xfId="692"/>
    <cellStyle name="Título de hoja" xfId="215"/>
    <cellStyle name="Total 2" xfId="693"/>
    <cellStyle name="Total 2 2" xfId="694"/>
    <cellStyle name="Total 3" xfId="695"/>
    <cellStyle name="Total 3 2" xfId="696"/>
    <cellStyle name="Total 4" xfId="697"/>
    <cellStyle name="Total 4 2" xfId="698"/>
    <cellStyle name="Währung" xfId="216"/>
    <cellStyle name="Warning Text" xfId="699"/>
    <cellStyle name="常规_Sheet2" xfId="7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57150</xdr:rowOff>
    </xdr:from>
    <xdr:ext cx="1962150" cy="86677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57150"/>
          <a:ext cx="1962150" cy="866775"/>
        </a:xfrm>
        <a:prstGeom prst="rect">
          <a:avLst/>
        </a:prstGeom>
      </xdr:spPr>
    </xdr:pic>
    <xdr:clientData/>
  </xdr:oneCellAnchor>
  <xdr:twoCellAnchor>
    <xdr:from>
      <xdr:col>2</xdr:col>
      <xdr:colOff>352425</xdr:colOff>
      <xdr:row>0</xdr:row>
      <xdr:rowOff>114300</xdr:rowOff>
    </xdr:from>
    <xdr:to>
      <xdr:col>5</xdr:col>
      <xdr:colOff>1019176</xdr:colOff>
      <xdr:row>3</xdr:row>
      <xdr:rowOff>152400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4300"/>
          <a:ext cx="280987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57"/>
  <sheetViews>
    <sheetView showGridLines="0" tabSelected="1" view="pageBreakPreview" topLeftCell="A4" zoomScaleNormal="100" zoomScaleSheetLayoutView="100" workbookViewId="0">
      <selection activeCell="E14" sqref="E14:G227"/>
    </sheetView>
  </sheetViews>
  <sheetFormatPr defaultColWidth="11.42578125" defaultRowHeight="15"/>
  <cols>
    <col min="1" max="1" width="3.85546875" style="1" customWidth="1"/>
    <col min="2" max="2" width="49.42578125" style="14" customWidth="1"/>
    <col min="3" max="3" width="6.7109375" style="15" customWidth="1"/>
    <col min="4" max="4" width="12.28515625" style="86" customWidth="1"/>
    <col min="5" max="5" width="13.140625" style="87" customWidth="1"/>
    <col min="6" max="6" width="16.42578125" style="87" bestFit="1" customWidth="1"/>
    <col min="7" max="16384" width="11.42578125" style="1"/>
  </cols>
  <sheetData>
    <row r="1" spans="1:6" s="2" customFormat="1" ht="18.75">
      <c r="A1" s="117"/>
      <c r="B1" s="117"/>
      <c r="C1" s="117"/>
      <c r="D1" s="117"/>
      <c r="E1" s="117"/>
      <c r="F1" s="117"/>
    </row>
    <row r="2" spans="1:6" s="2" customFormat="1" ht="18.75">
      <c r="A2" s="16"/>
      <c r="B2" s="16"/>
      <c r="C2" s="16"/>
      <c r="D2" s="75"/>
      <c r="E2" s="75"/>
      <c r="F2" s="75"/>
    </row>
    <row r="3" spans="1:6" s="2" customFormat="1" ht="18.75">
      <c r="A3" s="16"/>
      <c r="B3" s="16"/>
      <c r="C3" s="16"/>
      <c r="D3" s="75"/>
      <c r="E3" s="75"/>
      <c r="F3" s="75"/>
    </row>
    <row r="4" spans="1:6" s="2" customFormat="1" ht="12.75">
      <c r="A4" s="48"/>
      <c r="B4" s="48"/>
      <c r="C4" s="48"/>
      <c r="D4" s="76"/>
      <c r="E4" s="76"/>
      <c r="F4" s="76"/>
    </row>
    <row r="5" spans="1:6" s="2" customFormat="1" ht="12.75">
      <c r="A5" s="48"/>
      <c r="B5" s="48"/>
      <c r="C5" s="48"/>
      <c r="D5" s="76"/>
      <c r="E5" s="76"/>
      <c r="F5" s="76"/>
    </row>
    <row r="6" spans="1:6" s="2" customFormat="1">
      <c r="A6" s="118" t="s">
        <v>103</v>
      </c>
      <c r="B6" s="118"/>
      <c r="C6" s="118"/>
      <c r="D6" s="118"/>
      <c r="E6" s="118"/>
      <c r="F6" s="118"/>
    </row>
    <row r="7" spans="1:6" s="2" customFormat="1" ht="12.75">
      <c r="A7" s="17"/>
      <c r="B7" s="25" t="s">
        <v>101</v>
      </c>
      <c r="C7" s="25" t="s">
        <v>95</v>
      </c>
      <c r="D7" s="34"/>
      <c r="E7" s="34"/>
      <c r="F7" s="34"/>
    </row>
    <row r="8" spans="1:6" s="2" customFormat="1" ht="12.75">
      <c r="A8" s="18"/>
      <c r="B8" s="2" t="s">
        <v>102</v>
      </c>
      <c r="C8" s="119" t="s">
        <v>124</v>
      </c>
      <c r="D8" s="119"/>
      <c r="E8" s="119"/>
      <c r="F8" s="119"/>
    </row>
    <row r="9" spans="1:6" s="2" customFormat="1" ht="12.75">
      <c r="A9" s="18"/>
      <c r="B9" s="2" t="s">
        <v>123</v>
      </c>
      <c r="C9" s="119"/>
      <c r="D9" s="119"/>
      <c r="E9" s="119"/>
      <c r="F9" s="119"/>
    </row>
    <row r="10" spans="1:6" s="2" customFormat="1" ht="13.5" thickBot="1">
      <c r="A10" s="18"/>
      <c r="C10" s="49"/>
      <c r="D10" s="77"/>
      <c r="E10" s="77"/>
      <c r="F10" s="77"/>
    </row>
    <row r="11" spans="1:6" s="2" customFormat="1" ht="13.5" thickBot="1">
      <c r="A11" s="18"/>
      <c r="B11" s="50" t="s">
        <v>0</v>
      </c>
      <c r="C11" s="51" t="s">
        <v>1</v>
      </c>
      <c r="D11" s="52" t="s">
        <v>2</v>
      </c>
      <c r="E11" s="53" t="s">
        <v>122</v>
      </c>
      <c r="F11" s="54" t="s">
        <v>3</v>
      </c>
    </row>
    <row r="12" spans="1:6" s="2" customFormat="1" ht="13.5" thickBot="1">
      <c r="B12" s="3"/>
      <c r="C12" s="4"/>
      <c r="D12" s="78"/>
      <c r="E12" s="79"/>
      <c r="F12" s="79"/>
    </row>
    <row r="13" spans="1:6" s="5" customFormat="1" ht="15.75" thickBot="1">
      <c r="B13" s="19" t="s">
        <v>4</v>
      </c>
      <c r="C13" s="6"/>
      <c r="D13" s="35"/>
      <c r="E13" s="36"/>
      <c r="F13" s="36"/>
    </row>
    <row r="14" spans="1:6" s="5" customFormat="1" ht="13.5" thickTop="1">
      <c r="B14" s="8" t="s">
        <v>125</v>
      </c>
      <c r="C14" s="6" t="s">
        <v>5</v>
      </c>
      <c r="D14" s="35">
        <v>1</v>
      </c>
      <c r="E14" s="36"/>
      <c r="F14" s="36"/>
    </row>
    <row r="15" spans="1:6" s="5" customFormat="1" ht="13.5" thickBot="1">
      <c r="B15" s="8"/>
      <c r="C15" s="6"/>
      <c r="D15" s="35"/>
      <c r="E15" s="36"/>
      <c r="F15" s="36"/>
    </row>
    <row r="16" spans="1:6" s="5" customFormat="1" ht="15.75" thickBot="1">
      <c r="B16" s="19" t="s">
        <v>6</v>
      </c>
      <c r="C16" s="6"/>
      <c r="D16" s="35"/>
      <c r="E16" s="36"/>
      <c r="F16" s="36"/>
    </row>
    <row r="17" spans="2:6" s="5" customFormat="1" ht="26.25" thickTop="1">
      <c r="B17" s="8" t="s">
        <v>7</v>
      </c>
      <c r="C17" s="6" t="s">
        <v>5</v>
      </c>
      <c r="D17" s="35">
        <v>1</v>
      </c>
      <c r="E17" s="36"/>
      <c r="F17" s="36"/>
    </row>
    <row r="18" spans="2:6" s="5" customFormat="1" ht="12.75">
      <c r="B18" s="55" t="s">
        <v>126</v>
      </c>
      <c r="C18" s="56" t="s">
        <v>127</v>
      </c>
      <c r="D18" s="57">
        <v>7</v>
      </c>
      <c r="E18" s="36"/>
      <c r="F18" s="36"/>
    </row>
    <row r="19" spans="2:6" s="5" customFormat="1" ht="13.5" thickBot="1">
      <c r="B19" s="8"/>
      <c r="C19" s="6"/>
      <c r="D19" s="35"/>
      <c r="E19" s="36"/>
      <c r="F19" s="36"/>
    </row>
    <row r="20" spans="2:6" s="5" customFormat="1" ht="13.5" thickBot="1">
      <c r="B20" s="58" t="s">
        <v>10</v>
      </c>
      <c r="C20" s="6"/>
      <c r="D20" s="35"/>
      <c r="E20" s="36"/>
      <c r="F20" s="36"/>
    </row>
    <row r="21" spans="2:6" s="5" customFormat="1" ht="15.75" thickTop="1">
      <c r="B21" s="10" t="s">
        <v>11</v>
      </c>
      <c r="C21" s="11"/>
      <c r="D21" s="80"/>
      <c r="E21" s="36"/>
      <c r="F21" s="36"/>
    </row>
    <row r="22" spans="2:6" s="5" customFormat="1" ht="12.75">
      <c r="B22" s="3" t="s">
        <v>158</v>
      </c>
      <c r="C22" s="4" t="s">
        <v>8</v>
      </c>
      <c r="D22" s="35">
        <f t="shared" ref="D22:D23" si="0">172.48*2</f>
        <v>344.96</v>
      </c>
      <c r="E22" s="36"/>
      <c r="F22" s="90"/>
    </row>
    <row r="23" spans="2:6" s="5" customFormat="1" ht="12.75">
      <c r="B23" s="91" t="s">
        <v>68</v>
      </c>
      <c r="C23" s="92" t="s">
        <v>8</v>
      </c>
      <c r="D23" s="35">
        <f t="shared" si="0"/>
        <v>344.96</v>
      </c>
      <c r="E23" s="36"/>
      <c r="F23" s="90"/>
    </row>
    <row r="24" spans="2:6" s="5" customFormat="1" ht="12.75">
      <c r="B24" s="59" t="s">
        <v>129</v>
      </c>
      <c r="C24" s="6" t="s">
        <v>13</v>
      </c>
      <c r="D24" s="35">
        <f>108.56*2</f>
        <v>217.12</v>
      </c>
      <c r="E24" s="36"/>
      <c r="F24" s="36"/>
    </row>
    <row r="25" spans="2:6" s="5" customFormat="1" ht="38.25">
      <c r="B25" s="8" t="s">
        <v>128</v>
      </c>
      <c r="C25" s="6" t="s">
        <v>13</v>
      </c>
      <c r="D25" s="35">
        <f>4*2.1</f>
        <v>8.4</v>
      </c>
      <c r="E25" s="36"/>
      <c r="F25" s="36"/>
    </row>
    <row r="26" spans="2:6" s="5" customFormat="1" ht="25.5">
      <c r="B26" s="8" t="s">
        <v>15</v>
      </c>
      <c r="C26" s="6" t="s">
        <v>13</v>
      </c>
      <c r="D26" s="35">
        <f>26.27*2</f>
        <v>52.54</v>
      </c>
      <c r="E26" s="36"/>
      <c r="F26" s="36"/>
    </row>
    <row r="27" spans="2:6" s="5" customFormat="1" ht="12.75">
      <c r="B27" s="8" t="s">
        <v>16</v>
      </c>
      <c r="C27" s="6" t="s">
        <v>13</v>
      </c>
      <c r="D27" s="35">
        <f>26.27*2</f>
        <v>52.54</v>
      </c>
      <c r="E27" s="36"/>
      <c r="F27" s="36"/>
    </row>
    <row r="28" spans="2:6" s="5" customFormat="1" ht="12.75">
      <c r="B28" s="5" t="s">
        <v>17</v>
      </c>
      <c r="C28" s="6" t="s">
        <v>13</v>
      </c>
      <c r="D28" s="35">
        <v>139.33000000000001</v>
      </c>
      <c r="E28" s="36"/>
      <c r="F28" s="36"/>
    </row>
    <row r="29" spans="2:6" s="5" customFormat="1" ht="12.75">
      <c r="B29" s="5" t="s">
        <v>18</v>
      </c>
      <c r="C29" s="6" t="s">
        <v>13</v>
      </c>
      <c r="D29" s="35">
        <v>139.33000000000001</v>
      </c>
      <c r="E29" s="36"/>
      <c r="F29" s="36"/>
    </row>
    <row r="30" spans="2:6" s="5" customFormat="1" ht="12.75">
      <c r="B30" s="8" t="s">
        <v>166</v>
      </c>
      <c r="C30" s="6" t="s">
        <v>13</v>
      </c>
      <c r="D30" s="35">
        <v>139.33000000000001</v>
      </c>
      <c r="E30" s="36"/>
      <c r="F30" s="36"/>
    </row>
    <row r="31" spans="2:6" s="5" customFormat="1" ht="12.75">
      <c r="B31" s="8" t="s">
        <v>20</v>
      </c>
      <c r="C31" s="6" t="s">
        <v>13</v>
      </c>
      <c r="D31" s="35">
        <v>821.56</v>
      </c>
      <c r="E31" s="36"/>
      <c r="F31" s="36"/>
    </row>
    <row r="32" spans="2:6" s="5" customFormat="1" ht="12.75">
      <c r="B32" s="8" t="s">
        <v>21</v>
      </c>
      <c r="C32" s="6" t="s">
        <v>13</v>
      </c>
      <c r="D32" s="35">
        <v>421.16999999999996</v>
      </c>
      <c r="E32" s="36"/>
      <c r="F32" s="36"/>
    </row>
    <row r="33" spans="2:6" s="5" customFormat="1" ht="12.75">
      <c r="B33" s="10" t="s">
        <v>22</v>
      </c>
      <c r="C33" s="6"/>
      <c r="D33" s="35"/>
      <c r="E33" s="36"/>
      <c r="F33" s="36"/>
    </row>
    <row r="34" spans="2:6" s="5" customFormat="1" ht="12.75">
      <c r="B34" s="3" t="s">
        <v>158</v>
      </c>
      <c r="C34" s="4" t="s">
        <v>8</v>
      </c>
      <c r="D34" s="35">
        <v>172.48</v>
      </c>
      <c r="E34" s="36"/>
      <c r="F34" s="90"/>
    </row>
    <row r="35" spans="2:6" s="5" customFormat="1" ht="12.75">
      <c r="B35" s="91" t="s">
        <v>68</v>
      </c>
      <c r="C35" s="92" t="s">
        <v>8</v>
      </c>
      <c r="D35" s="35">
        <v>172.48</v>
      </c>
      <c r="E35" s="36"/>
      <c r="F35" s="90"/>
    </row>
    <row r="36" spans="2:6" s="5" customFormat="1" ht="12.75">
      <c r="B36" s="8" t="s">
        <v>23</v>
      </c>
      <c r="C36" s="6" t="s">
        <v>24</v>
      </c>
      <c r="D36" s="35">
        <v>108.56</v>
      </c>
      <c r="E36" s="36"/>
      <c r="F36" s="36"/>
    </row>
    <row r="37" spans="2:6" s="5" customFormat="1" ht="38.25">
      <c r="B37" s="8" t="s">
        <v>128</v>
      </c>
      <c r="C37" s="6" t="s">
        <v>13</v>
      </c>
      <c r="D37" s="35">
        <v>4.2</v>
      </c>
      <c r="E37" s="36"/>
      <c r="F37" s="36"/>
    </row>
    <row r="38" spans="2:6" s="5" customFormat="1" ht="25.5">
      <c r="B38" s="8" t="s">
        <v>15</v>
      </c>
      <c r="C38" s="6" t="s">
        <v>13</v>
      </c>
      <c r="D38" s="35">
        <v>26.27</v>
      </c>
      <c r="E38" s="36"/>
      <c r="F38" s="36"/>
    </row>
    <row r="39" spans="2:6" s="5" customFormat="1" ht="12.75">
      <c r="B39" s="8" t="s">
        <v>16</v>
      </c>
      <c r="C39" s="6" t="s">
        <v>13</v>
      </c>
      <c r="D39" s="35">
        <f>+D38</f>
        <v>26.27</v>
      </c>
      <c r="E39" s="36"/>
      <c r="F39" s="36"/>
    </row>
    <row r="40" spans="2:6" s="5" customFormat="1" ht="12.75">
      <c r="B40" s="5" t="s">
        <v>17</v>
      </c>
      <c r="C40" s="6" t="s">
        <v>13</v>
      </c>
      <c r="D40" s="35">
        <v>50.9</v>
      </c>
      <c r="E40" s="36"/>
      <c r="F40" s="36"/>
    </row>
    <row r="41" spans="2:6" s="5" customFormat="1" ht="12.75">
      <c r="B41" s="5" t="s">
        <v>18</v>
      </c>
      <c r="C41" s="6" t="s">
        <v>13</v>
      </c>
      <c r="D41" s="35">
        <v>50.9</v>
      </c>
      <c r="E41" s="36"/>
      <c r="F41" s="36"/>
    </row>
    <row r="42" spans="2:6" s="5" customFormat="1" ht="25.5">
      <c r="B42" s="8" t="s">
        <v>19</v>
      </c>
      <c r="C42" s="6" t="s">
        <v>13</v>
      </c>
      <c r="D42" s="35">
        <v>50.9</v>
      </c>
      <c r="E42" s="36"/>
      <c r="F42" s="36"/>
    </row>
    <row r="43" spans="2:6" s="5" customFormat="1" ht="12.75">
      <c r="B43" s="8" t="s">
        <v>26</v>
      </c>
      <c r="C43" s="6" t="s">
        <v>13</v>
      </c>
      <c r="D43" s="35">
        <f>132.79+193.1</f>
        <v>325.89</v>
      </c>
      <c r="E43" s="36"/>
      <c r="F43" s="36"/>
    </row>
    <row r="44" spans="2:6" s="5" customFormat="1" ht="12.75">
      <c r="B44" s="8" t="s">
        <v>21</v>
      </c>
      <c r="C44" s="6" t="s">
        <v>13</v>
      </c>
      <c r="D44" s="35">
        <v>162.29</v>
      </c>
      <c r="E44" s="36"/>
      <c r="F44" s="36"/>
    </row>
    <row r="45" spans="2:6" s="5" customFormat="1" ht="12.75">
      <c r="B45" s="10" t="s">
        <v>27</v>
      </c>
      <c r="C45" s="6"/>
      <c r="D45" s="35"/>
      <c r="E45" s="36"/>
      <c r="F45" s="36"/>
    </row>
    <row r="46" spans="2:6" s="5" customFormat="1" ht="12.75">
      <c r="B46" s="3" t="s">
        <v>158</v>
      </c>
      <c r="C46" s="4" t="s">
        <v>8</v>
      </c>
      <c r="D46" s="7">
        <v>275.52</v>
      </c>
      <c r="E46" s="36"/>
      <c r="F46" s="90"/>
    </row>
    <row r="47" spans="2:6" s="5" customFormat="1" ht="12.75">
      <c r="B47" s="91" t="s">
        <v>68</v>
      </c>
      <c r="C47" s="92" t="s">
        <v>8</v>
      </c>
      <c r="D47" s="7">
        <v>275.52</v>
      </c>
      <c r="E47" s="36"/>
      <c r="F47" s="90"/>
    </row>
    <row r="48" spans="2:6" s="5" customFormat="1" ht="12.75">
      <c r="B48" s="8" t="s">
        <v>23</v>
      </c>
      <c r="C48" s="6" t="s">
        <v>24</v>
      </c>
      <c r="D48" s="35">
        <v>213.36</v>
      </c>
      <c r="E48" s="36"/>
      <c r="F48" s="36"/>
    </row>
    <row r="49" spans="2:6" s="5" customFormat="1" ht="38.25">
      <c r="B49" s="8" t="s">
        <v>128</v>
      </c>
      <c r="C49" s="6" t="s">
        <v>13</v>
      </c>
      <c r="D49" s="35">
        <v>12.6</v>
      </c>
      <c r="E49" s="36"/>
      <c r="F49" s="36"/>
    </row>
    <row r="50" spans="2:6" s="5" customFormat="1" ht="25.5">
      <c r="B50" s="8" t="s">
        <v>15</v>
      </c>
      <c r="C50" s="6" t="s">
        <v>13</v>
      </c>
      <c r="D50" s="35">
        <v>60.2</v>
      </c>
      <c r="E50" s="36"/>
      <c r="F50" s="36"/>
    </row>
    <row r="51" spans="2:6" s="5" customFormat="1" ht="12.75">
      <c r="B51" s="8" t="s">
        <v>28</v>
      </c>
      <c r="C51" s="6" t="s">
        <v>29</v>
      </c>
      <c r="D51" s="35">
        <v>60.2</v>
      </c>
      <c r="E51" s="36"/>
      <c r="F51" s="36"/>
    </row>
    <row r="52" spans="2:6" s="5" customFormat="1" ht="12.75">
      <c r="B52" s="8" t="s">
        <v>30</v>
      </c>
      <c r="C52" s="6" t="s">
        <v>13</v>
      </c>
      <c r="D52" s="35">
        <f>270.15+370.56</f>
        <v>640.71</v>
      </c>
      <c r="E52" s="36"/>
      <c r="F52" s="36"/>
    </row>
    <row r="53" spans="2:6" s="5" customFormat="1" ht="12.75">
      <c r="B53" s="8" t="s">
        <v>31</v>
      </c>
      <c r="C53" s="6" t="s">
        <v>13</v>
      </c>
      <c r="D53" s="35">
        <v>370.25</v>
      </c>
      <c r="E53" s="36"/>
      <c r="F53" s="36"/>
    </row>
    <row r="54" spans="2:6" s="5" customFormat="1" ht="12.75">
      <c r="B54" s="5" t="s">
        <v>17</v>
      </c>
      <c r="C54" s="12" t="s">
        <v>13</v>
      </c>
      <c r="D54" s="35">
        <v>196.52</v>
      </c>
      <c r="E54" s="36"/>
      <c r="F54" s="36"/>
    </row>
    <row r="55" spans="2:6" s="5" customFormat="1" ht="12.75">
      <c r="B55" s="5" t="s">
        <v>18</v>
      </c>
      <c r="C55" s="12" t="s">
        <v>13</v>
      </c>
      <c r="D55" s="35">
        <v>196.52</v>
      </c>
      <c r="E55" s="36"/>
      <c r="F55" s="36"/>
    </row>
    <row r="56" spans="2:6" s="5" customFormat="1" ht="25.5">
      <c r="B56" s="8" t="s">
        <v>19</v>
      </c>
      <c r="C56" s="12" t="s">
        <v>13</v>
      </c>
      <c r="D56" s="35">
        <v>196.52</v>
      </c>
      <c r="E56" s="36"/>
      <c r="F56" s="36"/>
    </row>
    <row r="57" spans="2:6" s="5" customFormat="1" ht="12.75">
      <c r="B57" s="10" t="s">
        <v>32</v>
      </c>
      <c r="C57" s="6"/>
      <c r="D57" s="35"/>
      <c r="E57" s="36"/>
      <c r="F57" s="36"/>
    </row>
    <row r="58" spans="2:6" s="5" customFormat="1" ht="25.5">
      <c r="B58" s="8" t="s">
        <v>15</v>
      </c>
      <c r="C58" s="6" t="s">
        <v>24</v>
      </c>
      <c r="D58" s="35">
        <v>45.6</v>
      </c>
      <c r="E58" s="36"/>
      <c r="F58" s="36"/>
    </row>
    <row r="59" spans="2:6" s="5" customFormat="1" ht="12.75">
      <c r="B59" s="8" t="s">
        <v>28</v>
      </c>
      <c r="C59" s="6" t="s">
        <v>33</v>
      </c>
      <c r="D59" s="35">
        <v>45.6</v>
      </c>
      <c r="E59" s="36"/>
      <c r="F59" s="36"/>
    </row>
    <row r="60" spans="2:6" s="5" customFormat="1" ht="25.5">
      <c r="B60" s="8" t="s">
        <v>25</v>
      </c>
      <c r="C60" s="6" t="s">
        <v>33</v>
      </c>
      <c r="D60" s="35">
        <f>8*2.1</f>
        <v>16.8</v>
      </c>
      <c r="E60" s="36"/>
      <c r="F60" s="36"/>
    </row>
    <row r="61" spans="2:6" s="5" customFormat="1" ht="25.5">
      <c r="B61" s="8" t="s">
        <v>34</v>
      </c>
      <c r="C61" s="6" t="s">
        <v>8</v>
      </c>
      <c r="D61" s="35">
        <v>287.27999999999997</v>
      </c>
      <c r="E61" s="36"/>
      <c r="F61" s="36"/>
    </row>
    <row r="62" spans="2:6" s="5" customFormat="1" ht="12.75">
      <c r="B62" s="5" t="s">
        <v>17</v>
      </c>
      <c r="C62" s="6" t="s">
        <v>8</v>
      </c>
      <c r="D62" s="35">
        <v>79</v>
      </c>
      <c r="E62" s="36"/>
      <c r="F62" s="36"/>
    </row>
    <row r="63" spans="2:6" s="5" customFormat="1" ht="12.75">
      <c r="B63" s="5" t="s">
        <v>18</v>
      </c>
      <c r="C63" s="6" t="s">
        <v>8</v>
      </c>
      <c r="D63" s="35">
        <v>79</v>
      </c>
      <c r="E63" s="36"/>
      <c r="F63" s="36"/>
    </row>
    <row r="64" spans="2:6" s="5" customFormat="1" ht="25.5">
      <c r="B64" s="8" t="s">
        <v>19</v>
      </c>
      <c r="C64" s="6" t="s">
        <v>8</v>
      </c>
      <c r="D64" s="35">
        <v>79</v>
      </c>
      <c r="E64" s="36"/>
      <c r="F64" s="36"/>
    </row>
    <row r="65" spans="2:6" s="5" customFormat="1" ht="12.75">
      <c r="B65" s="8" t="s">
        <v>35</v>
      </c>
      <c r="C65" s="6" t="s">
        <v>24</v>
      </c>
      <c r="D65" s="35">
        <v>44.46</v>
      </c>
      <c r="E65" s="36"/>
      <c r="F65" s="36"/>
    </row>
    <row r="66" spans="2:6" s="5" customFormat="1" ht="12.75">
      <c r="B66" s="8" t="s">
        <v>23</v>
      </c>
      <c r="C66" s="6" t="s">
        <v>36</v>
      </c>
      <c r="D66" s="35">
        <v>249.66</v>
      </c>
      <c r="E66" s="36"/>
      <c r="F66" s="36"/>
    </row>
    <row r="67" spans="2:6" s="5" customFormat="1" ht="12.75">
      <c r="B67" s="8" t="s">
        <v>30</v>
      </c>
      <c r="C67" s="6" t="s">
        <v>24</v>
      </c>
      <c r="D67" s="35">
        <v>259.18</v>
      </c>
      <c r="E67" s="36"/>
      <c r="F67" s="36"/>
    </row>
    <row r="68" spans="2:6" s="5" customFormat="1" ht="12.75">
      <c r="B68" s="8" t="s">
        <v>31</v>
      </c>
      <c r="C68" s="6" t="s">
        <v>24</v>
      </c>
      <c r="D68" s="35">
        <v>316.77999999999997</v>
      </c>
      <c r="E68" s="36"/>
      <c r="F68" s="36"/>
    </row>
    <row r="69" spans="2:6" s="5" customFormat="1" ht="12.75">
      <c r="B69" s="8" t="s">
        <v>37</v>
      </c>
      <c r="C69" s="6" t="s">
        <v>24</v>
      </c>
      <c r="D69" s="35">
        <v>45.6</v>
      </c>
      <c r="E69" s="36"/>
      <c r="F69" s="36"/>
    </row>
    <row r="70" spans="2:6" s="5" customFormat="1" ht="12.75">
      <c r="B70" s="10" t="s">
        <v>32</v>
      </c>
      <c r="C70" s="6"/>
      <c r="D70" s="35"/>
      <c r="E70" s="36"/>
      <c r="F70" s="36"/>
    </row>
    <row r="71" spans="2:6" s="5" customFormat="1" ht="25.5">
      <c r="B71" s="8" t="s">
        <v>15</v>
      </c>
      <c r="C71" s="6" t="s">
        <v>24</v>
      </c>
      <c r="D71" s="35">
        <f>1.2*1.2*6</f>
        <v>8.64</v>
      </c>
      <c r="E71" s="36"/>
      <c r="F71" s="36"/>
    </row>
    <row r="72" spans="2:6" s="5" customFormat="1" ht="12.75">
      <c r="B72" s="8" t="s">
        <v>28</v>
      </c>
      <c r="C72" s="6" t="s">
        <v>33</v>
      </c>
      <c r="D72" s="35">
        <f>+D71</f>
        <v>8.64</v>
      </c>
      <c r="E72" s="36"/>
      <c r="F72" s="36"/>
    </row>
    <row r="73" spans="2:6" s="5" customFormat="1" ht="38.25">
      <c r="B73" s="8" t="s">
        <v>128</v>
      </c>
      <c r="C73" s="6" t="s">
        <v>13</v>
      </c>
      <c r="D73" s="35">
        <v>4.2</v>
      </c>
      <c r="E73" s="36"/>
      <c r="F73" s="36"/>
    </row>
    <row r="74" spans="2:6" s="5" customFormat="1" ht="25.5">
      <c r="B74" s="8" t="s">
        <v>34</v>
      </c>
      <c r="C74" s="6" t="s">
        <v>8</v>
      </c>
      <c r="D74" s="35">
        <f>12*10</f>
        <v>120</v>
      </c>
      <c r="E74" s="36"/>
      <c r="F74" s="36"/>
    </row>
    <row r="75" spans="2:6" s="5" customFormat="1" ht="12.75">
      <c r="B75" s="5" t="s">
        <v>17</v>
      </c>
      <c r="C75" s="6" t="s">
        <v>8</v>
      </c>
      <c r="D75" s="35">
        <f>21*2</f>
        <v>42</v>
      </c>
      <c r="E75" s="36"/>
      <c r="F75" s="36"/>
    </row>
    <row r="76" spans="2:6" s="5" customFormat="1" ht="12.75">
      <c r="B76" s="5" t="s">
        <v>18</v>
      </c>
      <c r="C76" s="6" t="s">
        <v>8</v>
      </c>
      <c r="D76" s="35">
        <f>+D75</f>
        <v>42</v>
      </c>
      <c r="E76" s="36"/>
      <c r="F76" s="36"/>
    </row>
    <row r="77" spans="2:6" s="5" customFormat="1" ht="25.5">
      <c r="B77" s="8" t="s">
        <v>19</v>
      </c>
      <c r="C77" s="6" t="s">
        <v>8</v>
      </c>
      <c r="D77" s="35">
        <f>+D76</f>
        <v>42</v>
      </c>
      <c r="E77" s="36"/>
      <c r="F77" s="36"/>
    </row>
    <row r="78" spans="2:6" s="5" customFormat="1" ht="12.75">
      <c r="B78" s="8" t="s">
        <v>23</v>
      </c>
      <c r="C78" s="6" t="s">
        <v>36</v>
      </c>
      <c r="D78" s="35">
        <f>12*7</f>
        <v>84</v>
      </c>
      <c r="E78" s="36"/>
      <c r="F78" s="36"/>
    </row>
    <row r="79" spans="2:6" s="5" customFormat="1" ht="12.75">
      <c r="B79" s="8" t="s">
        <v>30</v>
      </c>
      <c r="C79" s="6" t="s">
        <v>24</v>
      </c>
      <c r="D79" s="35">
        <v>161</v>
      </c>
      <c r="E79" s="36"/>
      <c r="F79" s="36"/>
    </row>
    <row r="80" spans="2:6" s="5" customFormat="1" ht="12.75">
      <c r="B80" s="8" t="s">
        <v>31</v>
      </c>
      <c r="C80" s="6" t="s">
        <v>24</v>
      </c>
      <c r="D80" s="35">
        <v>86</v>
      </c>
      <c r="E80" s="36"/>
      <c r="F80" s="36"/>
    </row>
    <row r="81" spans="2:6" s="5" customFormat="1" ht="12.75">
      <c r="B81" s="8" t="s">
        <v>37</v>
      </c>
      <c r="C81" s="6" t="s">
        <v>24</v>
      </c>
      <c r="D81" s="35">
        <f>+D72</f>
        <v>8.64</v>
      </c>
      <c r="E81" s="36"/>
      <c r="F81" s="36"/>
    </row>
    <row r="82" spans="2:6" s="5" customFormat="1" ht="12.75">
      <c r="B82" s="10" t="s">
        <v>38</v>
      </c>
      <c r="C82" s="6"/>
      <c r="D82" s="35"/>
      <c r="E82" s="36"/>
      <c r="F82" s="36"/>
    </row>
    <row r="83" spans="2:6" s="5" customFormat="1" ht="12.75">
      <c r="B83" s="8" t="s">
        <v>39</v>
      </c>
      <c r="C83" s="6" t="s">
        <v>8</v>
      </c>
      <c r="D83" s="35">
        <v>44.64</v>
      </c>
      <c r="E83" s="36"/>
      <c r="F83" s="36"/>
    </row>
    <row r="84" spans="2:6" s="5" customFormat="1" ht="12.75">
      <c r="B84" s="91" t="s">
        <v>68</v>
      </c>
      <c r="C84" s="92" t="s">
        <v>8</v>
      </c>
      <c r="D84" s="35">
        <v>44.64</v>
      </c>
      <c r="E84" s="36"/>
      <c r="F84" s="36"/>
    </row>
    <row r="85" spans="2:6" s="5" customFormat="1" ht="38.25">
      <c r="B85" s="8" t="s">
        <v>128</v>
      </c>
      <c r="C85" s="6" t="s">
        <v>13</v>
      </c>
      <c r="D85" s="35">
        <v>4.2</v>
      </c>
      <c r="E85" s="36"/>
      <c r="F85" s="36"/>
    </row>
    <row r="86" spans="2:6" s="5" customFormat="1" ht="38.25">
      <c r="B86" s="8" t="s">
        <v>130</v>
      </c>
      <c r="C86" s="6" t="s">
        <v>13</v>
      </c>
      <c r="D86" s="35">
        <f>6*0.7*1.4</f>
        <v>5.879999999999999</v>
      </c>
      <c r="E86" s="36"/>
      <c r="F86" s="36"/>
    </row>
    <row r="87" spans="2:6" s="5" customFormat="1" ht="12.75">
      <c r="B87" s="8" t="s">
        <v>41</v>
      </c>
      <c r="C87" s="6" t="s">
        <v>33</v>
      </c>
      <c r="D87" s="35">
        <f>61.2+72</f>
        <v>133.19999999999999</v>
      </c>
      <c r="E87" s="36"/>
      <c r="F87" s="36"/>
    </row>
    <row r="88" spans="2:6" s="5" customFormat="1" ht="25.5">
      <c r="B88" s="59" t="s">
        <v>131</v>
      </c>
      <c r="C88" s="6" t="s">
        <v>14</v>
      </c>
      <c r="D88" s="36">
        <v>6</v>
      </c>
      <c r="E88" s="36"/>
      <c r="F88" s="36"/>
    </row>
    <row r="89" spans="2:6" s="5" customFormat="1" ht="63.75">
      <c r="B89" s="59" t="s">
        <v>132</v>
      </c>
      <c r="C89" s="6" t="s">
        <v>14</v>
      </c>
      <c r="D89" s="35">
        <v>6</v>
      </c>
      <c r="E89" s="36"/>
      <c r="F89" s="36"/>
    </row>
    <row r="90" spans="2:6" s="5" customFormat="1" ht="76.5">
      <c r="B90" s="59" t="s">
        <v>133</v>
      </c>
      <c r="C90" s="6" t="s">
        <v>9</v>
      </c>
      <c r="D90" s="35">
        <v>3</v>
      </c>
      <c r="E90" s="36"/>
      <c r="F90" s="36"/>
    </row>
    <row r="91" spans="2:6" s="5" customFormat="1" ht="12.75">
      <c r="B91" s="8" t="s">
        <v>42</v>
      </c>
      <c r="C91" s="6" t="s">
        <v>5</v>
      </c>
      <c r="D91" s="35">
        <v>1</v>
      </c>
      <c r="E91" s="36"/>
      <c r="F91" s="36"/>
    </row>
    <row r="92" spans="2:6" s="5" customFormat="1" ht="12.75">
      <c r="B92" s="8" t="s">
        <v>43</v>
      </c>
      <c r="C92" s="6" t="s">
        <v>13</v>
      </c>
      <c r="D92" s="35">
        <v>26.78</v>
      </c>
      <c r="E92" s="36"/>
      <c r="F92" s="36"/>
    </row>
    <row r="93" spans="2:6" s="5" customFormat="1" ht="12.75">
      <c r="B93" s="8" t="s">
        <v>44</v>
      </c>
      <c r="C93" s="6" t="s">
        <v>24</v>
      </c>
      <c r="D93" s="35">
        <v>142.1</v>
      </c>
      <c r="E93" s="36"/>
      <c r="F93" s="36"/>
    </row>
    <row r="94" spans="2:6" s="5" customFormat="1" ht="12.75">
      <c r="B94" s="8" t="s">
        <v>21</v>
      </c>
      <c r="C94" s="6" t="s">
        <v>13</v>
      </c>
      <c r="D94" s="35">
        <v>68.2</v>
      </c>
      <c r="E94" s="36"/>
      <c r="F94" s="36"/>
    </row>
    <row r="95" spans="2:6" s="5" customFormat="1" ht="12.75">
      <c r="B95" s="8" t="s">
        <v>37</v>
      </c>
      <c r="C95" s="6" t="s">
        <v>24</v>
      </c>
      <c r="D95" s="35">
        <v>1.44</v>
      </c>
      <c r="E95" s="36"/>
      <c r="F95" s="36"/>
    </row>
    <row r="96" spans="2:6" s="5" customFormat="1" ht="12.75">
      <c r="B96" s="10" t="s">
        <v>134</v>
      </c>
      <c r="C96" s="6"/>
      <c r="D96" s="35"/>
      <c r="E96" s="36"/>
      <c r="F96" s="36"/>
    </row>
    <row r="97" spans="2:6" s="5" customFormat="1" ht="12.75">
      <c r="B97" s="8" t="s">
        <v>23</v>
      </c>
      <c r="C97" s="6" t="s">
        <v>8</v>
      </c>
      <c r="D97" s="36">
        <f>8*6</f>
        <v>48</v>
      </c>
      <c r="E97" s="36"/>
      <c r="F97" s="36"/>
    </row>
    <row r="98" spans="2:6" s="5" customFormat="1" ht="38.25">
      <c r="B98" s="8" t="s">
        <v>130</v>
      </c>
      <c r="C98" s="6" t="s">
        <v>13</v>
      </c>
      <c r="D98" s="35">
        <v>2.1</v>
      </c>
      <c r="E98" s="36"/>
      <c r="F98" s="36"/>
    </row>
    <row r="99" spans="2:6" s="5" customFormat="1" ht="12.75">
      <c r="B99" s="8" t="s">
        <v>39</v>
      </c>
      <c r="C99" s="6" t="s">
        <v>8</v>
      </c>
      <c r="D99" s="36">
        <f>26.25+7.05</f>
        <v>33.299999999999997</v>
      </c>
      <c r="E99" s="36"/>
      <c r="F99" s="36"/>
    </row>
    <row r="100" spans="2:6" s="5" customFormat="1" ht="25.5">
      <c r="B100" s="8" t="s">
        <v>40</v>
      </c>
      <c r="C100" s="6" t="s">
        <v>8</v>
      </c>
      <c r="D100" s="36">
        <f>D99</f>
        <v>33.299999999999997</v>
      </c>
      <c r="E100" s="36"/>
      <c r="F100" s="36"/>
    </row>
    <row r="101" spans="2:6" s="5" customFormat="1" ht="12.75">
      <c r="B101" s="8" t="s">
        <v>12</v>
      </c>
      <c r="C101" s="6" t="s">
        <v>8</v>
      </c>
      <c r="D101" s="36">
        <f>D99</f>
        <v>33.299999999999997</v>
      </c>
      <c r="E101" s="36"/>
      <c r="F101" s="36"/>
    </row>
    <row r="102" spans="2:6" s="5" customFormat="1" ht="12.75">
      <c r="B102" s="8" t="s">
        <v>44</v>
      </c>
      <c r="C102" s="6" t="s">
        <v>8</v>
      </c>
      <c r="D102" s="36">
        <f>105.08+25.25+18.2</f>
        <v>148.52999999999997</v>
      </c>
      <c r="E102" s="36"/>
      <c r="F102" s="36"/>
    </row>
    <row r="103" spans="2:6" s="5" customFormat="1" ht="12.75">
      <c r="B103" s="8" t="s">
        <v>46</v>
      </c>
      <c r="C103" s="6" t="s">
        <v>8</v>
      </c>
      <c r="D103" s="36">
        <f>20.25+16.4</f>
        <v>36.65</v>
      </c>
      <c r="E103" s="36"/>
      <c r="F103" s="36"/>
    </row>
    <row r="104" spans="2:6" s="5" customFormat="1" ht="12.75">
      <c r="B104" s="8" t="s">
        <v>47</v>
      </c>
      <c r="C104" s="6" t="s">
        <v>8</v>
      </c>
      <c r="D104" s="36">
        <f>0.8+2.1</f>
        <v>2.9000000000000004</v>
      </c>
      <c r="E104" s="36"/>
      <c r="F104" s="36"/>
    </row>
    <row r="105" spans="2:6" s="5" customFormat="1" ht="13.5" thickBot="1">
      <c r="D105" s="44"/>
      <c r="E105" s="36"/>
      <c r="F105" s="44"/>
    </row>
    <row r="106" spans="2:6" s="5" customFormat="1" ht="13.5" thickBot="1">
      <c r="B106" s="58" t="s">
        <v>48</v>
      </c>
      <c r="C106" s="6"/>
      <c r="D106" s="35"/>
      <c r="E106" s="36"/>
      <c r="F106" s="36"/>
    </row>
    <row r="107" spans="2:6" s="5" customFormat="1" ht="13.5" thickTop="1">
      <c r="B107" s="9" t="s">
        <v>49</v>
      </c>
      <c r="C107" s="6"/>
      <c r="D107" s="35"/>
      <c r="E107" s="36"/>
      <c r="F107" s="36"/>
    </row>
    <row r="108" spans="2:6" s="5" customFormat="1" ht="25.5">
      <c r="B108" s="8" t="s">
        <v>50</v>
      </c>
      <c r="C108" s="6" t="s">
        <v>51</v>
      </c>
      <c r="D108" s="35">
        <v>400</v>
      </c>
      <c r="E108" s="36"/>
      <c r="F108" s="36"/>
    </row>
    <row r="109" spans="2:6" s="5" customFormat="1" ht="12.75">
      <c r="B109" s="8" t="s">
        <v>52</v>
      </c>
      <c r="C109" s="6" t="s">
        <v>8</v>
      </c>
      <c r="D109" s="35">
        <v>5.4</v>
      </c>
      <c r="E109" s="36"/>
      <c r="F109" s="36"/>
    </row>
    <row r="110" spans="2:6" s="5" customFormat="1" ht="12.75">
      <c r="B110" s="9" t="s">
        <v>53</v>
      </c>
      <c r="C110" s="6"/>
      <c r="D110" s="35"/>
      <c r="E110" s="36"/>
      <c r="F110" s="36"/>
    </row>
    <row r="111" spans="2:6" s="5" customFormat="1" ht="25.5">
      <c r="B111" s="8" t="s">
        <v>54</v>
      </c>
      <c r="C111" s="6" t="s">
        <v>14</v>
      </c>
      <c r="D111" s="35">
        <v>3</v>
      </c>
      <c r="E111" s="36"/>
      <c r="F111" s="36"/>
    </row>
    <row r="112" spans="2:6" s="5" customFormat="1" ht="12.75">
      <c r="B112" s="8" t="s">
        <v>55</v>
      </c>
      <c r="C112" s="6" t="s">
        <v>56</v>
      </c>
      <c r="D112" s="35">
        <v>80</v>
      </c>
      <c r="E112" s="36"/>
      <c r="F112" s="36"/>
    </row>
    <row r="113" spans="2:6" s="5" customFormat="1" ht="12.75">
      <c r="B113" s="8" t="s">
        <v>57</v>
      </c>
      <c r="C113" s="6" t="s">
        <v>33</v>
      </c>
      <c r="D113" s="35">
        <v>36</v>
      </c>
      <c r="E113" s="36"/>
      <c r="F113" s="36"/>
    </row>
    <row r="114" spans="2:6" s="5" customFormat="1" ht="12.75">
      <c r="B114" s="9" t="s">
        <v>58</v>
      </c>
      <c r="C114" s="6"/>
      <c r="D114" s="35"/>
      <c r="E114" s="36"/>
      <c r="F114" s="36"/>
    </row>
    <row r="115" spans="2:6" s="5" customFormat="1" ht="12.75">
      <c r="B115" s="9" t="s">
        <v>59</v>
      </c>
      <c r="C115" s="6"/>
      <c r="D115" s="35"/>
      <c r="E115" s="36"/>
      <c r="F115" s="36"/>
    </row>
    <row r="116" spans="2:6" s="5" customFormat="1" ht="12.75">
      <c r="B116" s="8" t="s">
        <v>60</v>
      </c>
      <c r="C116" s="6" t="s">
        <v>8</v>
      </c>
      <c r="D116" s="35">
        <v>161</v>
      </c>
      <c r="E116" s="36"/>
      <c r="F116" s="36"/>
    </row>
    <row r="117" spans="2:6" s="5" customFormat="1" ht="12.75">
      <c r="B117" s="8" t="s">
        <v>61</v>
      </c>
      <c r="C117" s="6" t="s">
        <v>8</v>
      </c>
      <c r="D117" s="35">
        <f>+D116</f>
        <v>161</v>
      </c>
      <c r="E117" s="36"/>
      <c r="F117" s="36"/>
    </row>
    <row r="118" spans="2:6" s="5" customFormat="1" ht="25.5">
      <c r="B118" s="8" t="s">
        <v>62</v>
      </c>
      <c r="C118" s="6" t="s">
        <v>8</v>
      </c>
      <c r="D118" s="35">
        <f>D117</f>
        <v>161</v>
      </c>
      <c r="E118" s="36"/>
      <c r="F118" s="36"/>
    </row>
    <row r="119" spans="2:6" s="5" customFormat="1" ht="12.75">
      <c r="B119" s="9" t="s">
        <v>63</v>
      </c>
      <c r="C119" s="6"/>
      <c r="D119" s="35"/>
      <c r="E119" s="36"/>
      <c r="F119" s="36"/>
    </row>
    <row r="120" spans="2:6" s="5" customFormat="1" ht="12.75">
      <c r="B120" s="8" t="s">
        <v>60</v>
      </c>
      <c r="C120" s="6" t="s">
        <v>8</v>
      </c>
      <c r="D120" s="35">
        <v>290</v>
      </c>
      <c r="E120" s="36"/>
      <c r="F120" s="36"/>
    </row>
    <row r="121" spans="2:6" s="5" customFormat="1" ht="12.75">
      <c r="B121" s="8" t="s">
        <v>61</v>
      </c>
      <c r="C121" s="6" t="s">
        <v>8</v>
      </c>
      <c r="D121" s="35">
        <f>+D120</f>
        <v>290</v>
      </c>
      <c r="E121" s="36"/>
      <c r="F121" s="36"/>
    </row>
    <row r="122" spans="2:6" s="5" customFormat="1" ht="25.5">
      <c r="B122" s="8" t="s">
        <v>62</v>
      </c>
      <c r="C122" s="6" t="s">
        <v>8</v>
      </c>
      <c r="D122" s="35">
        <f>+D121</f>
        <v>290</v>
      </c>
      <c r="E122" s="36"/>
      <c r="F122" s="36"/>
    </row>
    <row r="123" spans="2:6" s="5" customFormat="1" ht="12.75">
      <c r="B123" s="9" t="s">
        <v>64</v>
      </c>
      <c r="C123" s="6"/>
      <c r="D123" s="35"/>
      <c r="E123" s="36"/>
      <c r="F123" s="36"/>
    </row>
    <row r="124" spans="2:6" s="5" customFormat="1" ht="25.5">
      <c r="B124" s="8" t="s">
        <v>135</v>
      </c>
      <c r="C124" s="6" t="s">
        <v>9</v>
      </c>
      <c r="D124" s="35">
        <v>2</v>
      </c>
      <c r="E124" s="36"/>
      <c r="F124" s="36"/>
    </row>
    <row r="125" spans="2:6" s="5" customFormat="1" ht="12.75">
      <c r="B125" s="9" t="s">
        <v>65</v>
      </c>
      <c r="C125" s="6"/>
      <c r="D125" s="35"/>
      <c r="E125" s="36"/>
      <c r="F125" s="36"/>
    </row>
    <row r="126" spans="2:6" s="5" customFormat="1" ht="12.75">
      <c r="B126" s="8" t="s">
        <v>136</v>
      </c>
      <c r="C126" s="6" t="s">
        <v>8</v>
      </c>
      <c r="D126" s="35">
        <f>12*1.5</f>
        <v>18</v>
      </c>
      <c r="E126" s="36"/>
      <c r="F126" s="36"/>
    </row>
    <row r="127" spans="2:6" s="5" customFormat="1" ht="12.75">
      <c r="B127" s="65" t="s">
        <v>53</v>
      </c>
      <c r="C127" s="6"/>
      <c r="D127" s="35"/>
      <c r="E127" s="36"/>
      <c r="F127" s="36"/>
    </row>
    <row r="128" spans="2:6" s="5" customFormat="1" ht="12.75">
      <c r="B128" s="8" t="s">
        <v>158</v>
      </c>
      <c r="C128" s="6" t="s">
        <v>8</v>
      </c>
      <c r="D128" s="88">
        <v>342.87</v>
      </c>
      <c r="E128" s="36"/>
      <c r="F128" s="89"/>
    </row>
    <row r="129" spans="2:6" s="5" customFormat="1" ht="12.75">
      <c r="B129" s="8" t="s">
        <v>159</v>
      </c>
      <c r="C129" s="6" t="s">
        <v>8</v>
      </c>
      <c r="D129" s="88">
        <v>342.87</v>
      </c>
      <c r="E129" s="36"/>
      <c r="F129" s="89"/>
    </row>
    <row r="130" spans="2:6" s="5" customFormat="1" ht="12.75">
      <c r="B130" s="8" t="s">
        <v>160</v>
      </c>
      <c r="C130" s="27" t="s">
        <v>13</v>
      </c>
      <c r="D130" s="39">
        <v>342.87</v>
      </c>
      <c r="E130" s="36"/>
      <c r="F130" s="36"/>
    </row>
    <row r="131" spans="2:6" s="5" customFormat="1" ht="12.75">
      <c r="B131" s="66" t="s">
        <v>105</v>
      </c>
      <c r="C131" s="27" t="s">
        <v>104</v>
      </c>
      <c r="D131" s="39">
        <v>1</v>
      </c>
      <c r="E131" s="36"/>
      <c r="F131" s="36"/>
    </row>
    <row r="132" spans="2:6" s="5" customFormat="1" ht="12.75">
      <c r="B132" s="28" t="s">
        <v>78</v>
      </c>
      <c r="C132" s="29" t="s">
        <v>14</v>
      </c>
      <c r="D132" s="46">
        <v>60</v>
      </c>
      <c r="E132" s="36"/>
      <c r="F132" s="36"/>
    </row>
    <row r="133" spans="2:6" s="5" customFormat="1" ht="12.75">
      <c r="B133" s="28"/>
      <c r="C133" s="29"/>
      <c r="D133" s="46"/>
      <c r="E133" s="36"/>
      <c r="F133" s="36"/>
    </row>
    <row r="134" spans="2:6" s="5" customFormat="1" ht="12.75">
      <c r="B134" s="68" t="s">
        <v>106</v>
      </c>
      <c r="C134" s="29"/>
      <c r="D134" s="46"/>
      <c r="E134" s="36"/>
      <c r="F134" s="36"/>
    </row>
    <row r="135" spans="2:6" s="5" customFormat="1" ht="12.75">
      <c r="B135" s="70" t="s">
        <v>107</v>
      </c>
      <c r="C135" s="30"/>
      <c r="D135" s="41"/>
      <c r="E135" s="36"/>
      <c r="F135" s="40"/>
    </row>
    <row r="136" spans="2:6" s="5" customFormat="1" ht="12.75">
      <c r="B136" s="71" t="s">
        <v>157</v>
      </c>
      <c r="C136" s="30" t="s">
        <v>104</v>
      </c>
      <c r="D136" s="41">
        <v>1</v>
      </c>
      <c r="E136" s="36"/>
      <c r="F136" s="37"/>
    </row>
    <row r="137" spans="2:6" s="5" customFormat="1" ht="12.75">
      <c r="B137" s="72" t="s">
        <v>119</v>
      </c>
      <c r="C137" s="29" t="s">
        <v>104</v>
      </c>
      <c r="D137" s="42">
        <v>3</v>
      </c>
      <c r="E137" s="36"/>
      <c r="F137" s="37"/>
    </row>
    <row r="138" spans="2:6" s="5" customFormat="1" ht="12.75">
      <c r="B138" s="72" t="s">
        <v>115</v>
      </c>
      <c r="C138" s="29" t="s">
        <v>104</v>
      </c>
      <c r="D138" s="42">
        <v>1</v>
      </c>
      <c r="E138" s="36"/>
      <c r="F138" s="37"/>
    </row>
    <row r="139" spans="2:6" s="5" customFormat="1" ht="12.75">
      <c r="B139" s="73" t="s">
        <v>108</v>
      </c>
      <c r="C139" s="29"/>
      <c r="D139" s="42"/>
      <c r="E139" s="36"/>
      <c r="F139" s="40"/>
    </row>
    <row r="140" spans="2:6" s="5" customFormat="1" ht="12.75">
      <c r="B140" s="72" t="s">
        <v>116</v>
      </c>
      <c r="C140" s="29" t="s">
        <v>104</v>
      </c>
      <c r="D140" s="42">
        <v>2</v>
      </c>
      <c r="E140" s="36"/>
      <c r="F140" s="37"/>
    </row>
    <row r="141" spans="2:6" s="5" customFormat="1" ht="12.75">
      <c r="B141" s="72" t="s">
        <v>120</v>
      </c>
      <c r="C141" s="29" t="s">
        <v>104</v>
      </c>
      <c r="D141" s="42">
        <v>1</v>
      </c>
      <c r="E141" s="36"/>
      <c r="F141" s="37"/>
    </row>
    <row r="142" spans="2:6" s="5" customFormat="1" ht="12.75">
      <c r="B142" s="70" t="s">
        <v>109</v>
      </c>
      <c r="C142" s="32"/>
      <c r="D142" s="43"/>
      <c r="E142" s="36"/>
      <c r="F142" s="38"/>
    </row>
    <row r="143" spans="2:6" s="5" customFormat="1" ht="12.75">
      <c r="B143" s="74" t="s">
        <v>121</v>
      </c>
      <c r="C143" s="31" t="s">
        <v>104</v>
      </c>
      <c r="D143" s="43">
        <v>6</v>
      </c>
      <c r="E143" s="36"/>
      <c r="F143" s="36"/>
    </row>
    <row r="144" spans="2:6" s="5" customFormat="1" ht="12.75">
      <c r="B144" s="72" t="s">
        <v>115</v>
      </c>
      <c r="C144" s="31" t="s">
        <v>104</v>
      </c>
      <c r="D144" s="43">
        <v>2</v>
      </c>
      <c r="E144" s="36"/>
      <c r="F144" s="36"/>
    </row>
    <row r="145" spans="2:6" s="5" customFormat="1" ht="12.75">
      <c r="B145" s="70" t="s">
        <v>110</v>
      </c>
      <c r="C145" s="32"/>
      <c r="D145" s="43"/>
      <c r="E145" s="36"/>
      <c r="F145" s="38"/>
    </row>
    <row r="146" spans="2:6" s="5" customFormat="1" ht="12.75">
      <c r="B146" s="74" t="s">
        <v>121</v>
      </c>
      <c r="C146" s="31" t="s">
        <v>104</v>
      </c>
      <c r="D146" s="43">
        <v>6</v>
      </c>
      <c r="E146" s="36"/>
      <c r="F146" s="36"/>
    </row>
    <row r="147" spans="2:6" s="5" customFormat="1" ht="12.75">
      <c r="B147" s="72" t="s">
        <v>115</v>
      </c>
      <c r="C147" s="31" t="s">
        <v>104</v>
      </c>
      <c r="D147" s="43">
        <v>1</v>
      </c>
      <c r="E147" s="36"/>
      <c r="F147" s="36"/>
    </row>
    <row r="148" spans="2:6" s="5" customFormat="1" ht="12.75">
      <c r="B148" s="70" t="s">
        <v>111</v>
      </c>
      <c r="C148" s="32"/>
      <c r="D148" s="43"/>
      <c r="E148" s="36"/>
      <c r="F148" s="38"/>
    </row>
    <row r="149" spans="2:6" s="5" customFormat="1" ht="12.75">
      <c r="B149" s="74" t="s">
        <v>121</v>
      </c>
      <c r="C149" s="31" t="s">
        <v>104</v>
      </c>
      <c r="D149" s="43">
        <v>6</v>
      </c>
      <c r="E149" s="36"/>
      <c r="F149" s="36"/>
    </row>
    <row r="150" spans="2:6" s="5" customFormat="1" ht="12.75">
      <c r="B150" s="72" t="s">
        <v>115</v>
      </c>
      <c r="C150" s="31" t="s">
        <v>104</v>
      </c>
      <c r="D150" s="43">
        <v>1</v>
      </c>
      <c r="E150" s="36"/>
      <c r="F150" s="36"/>
    </row>
    <row r="151" spans="2:6" s="5" customFormat="1" ht="12.75">
      <c r="B151" s="74" t="s">
        <v>118</v>
      </c>
      <c r="C151" s="31" t="s">
        <v>104</v>
      </c>
      <c r="D151" s="43">
        <v>2</v>
      </c>
      <c r="E151" s="36"/>
      <c r="F151" s="36"/>
    </row>
    <row r="152" spans="2:6" s="5" customFormat="1" ht="12.75">
      <c r="B152" s="70" t="s">
        <v>112</v>
      </c>
      <c r="C152" s="33"/>
      <c r="D152" s="43"/>
      <c r="E152" s="36"/>
      <c r="F152" s="38"/>
    </row>
    <row r="153" spans="2:6" s="5" customFormat="1" ht="12.75">
      <c r="B153" s="74" t="s">
        <v>121</v>
      </c>
      <c r="C153" s="31" t="s">
        <v>104</v>
      </c>
      <c r="D153" s="43">
        <v>10</v>
      </c>
      <c r="E153" s="36"/>
      <c r="F153" s="36"/>
    </row>
    <row r="154" spans="2:6" s="5" customFormat="1" ht="12.75">
      <c r="B154" s="72" t="s">
        <v>115</v>
      </c>
      <c r="C154" s="31" t="s">
        <v>104</v>
      </c>
      <c r="D154" s="43">
        <v>2</v>
      </c>
      <c r="E154" s="36"/>
      <c r="F154" s="36"/>
    </row>
    <row r="155" spans="2:6" s="5" customFormat="1" ht="12.75">
      <c r="B155" s="70" t="s">
        <v>155</v>
      </c>
      <c r="C155" s="33"/>
      <c r="D155" s="43"/>
      <c r="E155" s="36"/>
      <c r="F155" s="38"/>
    </row>
    <row r="156" spans="2:6" s="5" customFormat="1" ht="12.75">
      <c r="B156" s="74" t="s">
        <v>114</v>
      </c>
      <c r="C156" s="31" t="s">
        <v>104</v>
      </c>
      <c r="D156" s="43">
        <v>16</v>
      </c>
      <c r="E156" s="36"/>
      <c r="F156" s="36"/>
    </row>
    <row r="157" spans="2:6" s="5" customFormat="1" ht="12.75">
      <c r="B157" s="74" t="s">
        <v>117</v>
      </c>
      <c r="C157" s="31" t="s">
        <v>104</v>
      </c>
      <c r="D157" s="43">
        <v>34</v>
      </c>
      <c r="E157" s="36"/>
      <c r="F157" s="36"/>
    </row>
    <row r="158" spans="2:6" s="5" customFormat="1" ht="12.75">
      <c r="B158" s="74" t="s">
        <v>118</v>
      </c>
      <c r="C158" s="31" t="s">
        <v>104</v>
      </c>
      <c r="D158" s="43">
        <v>30</v>
      </c>
      <c r="E158" s="36"/>
      <c r="F158" s="36"/>
    </row>
    <row r="159" spans="2:6" s="5" customFormat="1" ht="12.75">
      <c r="B159" s="74" t="s">
        <v>115</v>
      </c>
      <c r="C159" s="31" t="s">
        <v>104</v>
      </c>
      <c r="D159" s="43">
        <v>2</v>
      </c>
      <c r="E159" s="36"/>
      <c r="F159" s="36"/>
    </row>
    <row r="160" spans="2:6" s="5" customFormat="1" ht="12.75">
      <c r="B160" s="69" t="s">
        <v>156</v>
      </c>
      <c r="C160" s="29"/>
      <c r="D160" s="46"/>
      <c r="E160" s="36"/>
      <c r="F160" s="36"/>
    </row>
    <row r="161" spans="2:6" s="5" customFormat="1" ht="24">
      <c r="B161" s="66" t="s">
        <v>113</v>
      </c>
      <c r="C161" s="27" t="s">
        <v>104</v>
      </c>
      <c r="D161" s="43">
        <v>100</v>
      </c>
      <c r="E161" s="36"/>
      <c r="F161" s="36"/>
    </row>
    <row r="162" spans="2:6" s="5" customFormat="1" ht="13.5" thickBot="1">
      <c r="B162" s="8"/>
      <c r="C162" s="6"/>
      <c r="D162" s="35"/>
      <c r="E162" s="36"/>
      <c r="F162" s="36"/>
    </row>
    <row r="163" spans="2:6" s="5" customFormat="1" ht="13.5" thickBot="1">
      <c r="B163" s="58" t="s">
        <v>66</v>
      </c>
      <c r="C163" s="6"/>
      <c r="D163" s="35"/>
      <c r="E163" s="36"/>
      <c r="F163" s="36"/>
    </row>
    <row r="164" spans="2:6" s="5" customFormat="1" ht="13.5" thickTop="1">
      <c r="B164" s="62" t="s">
        <v>69</v>
      </c>
      <c r="C164" s="6"/>
      <c r="D164" s="35"/>
      <c r="E164" s="36"/>
      <c r="F164" s="36"/>
    </row>
    <row r="165" spans="2:6" s="5" customFormat="1" ht="12.75">
      <c r="B165" s="67" t="s">
        <v>154</v>
      </c>
      <c r="C165" s="27" t="s">
        <v>8</v>
      </c>
      <c r="D165" s="47">
        <v>195.72713999999996</v>
      </c>
      <c r="E165" s="36"/>
      <c r="F165" s="36"/>
    </row>
    <row r="166" spans="2:6" s="5" customFormat="1" ht="12.75">
      <c r="B166" s="26" t="s">
        <v>70</v>
      </c>
      <c r="C166" s="27" t="s">
        <v>8</v>
      </c>
      <c r="D166" s="47">
        <v>195.72713999999996</v>
      </c>
      <c r="E166" s="36"/>
      <c r="F166" s="36"/>
    </row>
    <row r="167" spans="2:6">
      <c r="B167" s="62" t="s">
        <v>67</v>
      </c>
      <c r="C167" s="6"/>
      <c r="D167" s="36"/>
      <c r="E167" s="36"/>
      <c r="F167" s="36"/>
    </row>
    <row r="168" spans="2:6">
      <c r="B168" s="8" t="s">
        <v>158</v>
      </c>
      <c r="C168" s="6" t="s">
        <v>8</v>
      </c>
      <c r="D168" s="36">
        <v>91.699999999999989</v>
      </c>
      <c r="E168" s="36"/>
      <c r="F168" s="89"/>
    </row>
    <row r="169" spans="2:6">
      <c r="B169" s="8" t="s">
        <v>159</v>
      </c>
      <c r="C169" s="6" t="s">
        <v>8</v>
      </c>
      <c r="D169" s="36">
        <v>91.699999999999989</v>
      </c>
      <c r="E169" s="36"/>
      <c r="F169" s="89"/>
    </row>
    <row r="170" spans="2:6">
      <c r="B170" s="60" t="s">
        <v>68</v>
      </c>
      <c r="C170" s="6" t="s">
        <v>8</v>
      </c>
      <c r="D170" s="36">
        <v>91.699999999999989</v>
      </c>
      <c r="E170" s="36"/>
      <c r="F170" s="36"/>
    </row>
    <row r="171" spans="2:6">
      <c r="B171" s="62" t="s">
        <v>71</v>
      </c>
      <c r="C171" s="6"/>
      <c r="D171" s="36"/>
      <c r="E171" s="36"/>
      <c r="F171" s="36"/>
    </row>
    <row r="172" spans="2:6">
      <c r="B172" s="8" t="s">
        <v>137</v>
      </c>
      <c r="C172" s="6" t="s">
        <v>8</v>
      </c>
      <c r="D172" s="36">
        <f>((8.9*1.8)+(7.6*0.6))+(176.51)</f>
        <v>197.08999999999997</v>
      </c>
      <c r="E172" s="36"/>
      <c r="F172" s="36"/>
    </row>
    <row r="173" spans="2:6">
      <c r="B173" s="62" t="s">
        <v>72</v>
      </c>
      <c r="C173" s="6"/>
      <c r="D173" s="36"/>
      <c r="E173" s="36"/>
      <c r="F173" s="36"/>
    </row>
    <row r="174" spans="2:6">
      <c r="B174" s="60" t="s">
        <v>138</v>
      </c>
      <c r="C174" s="6" t="s">
        <v>8</v>
      </c>
      <c r="D174" s="36">
        <v>21</v>
      </c>
      <c r="E174" s="36"/>
      <c r="F174" s="36"/>
    </row>
    <row r="175" spans="2:6" ht="25.5">
      <c r="B175" s="60" t="s">
        <v>139</v>
      </c>
      <c r="C175" s="6" t="s">
        <v>9</v>
      </c>
      <c r="D175" s="36">
        <v>1</v>
      </c>
      <c r="E175" s="36"/>
      <c r="F175" s="36"/>
    </row>
    <row r="176" spans="2:6">
      <c r="B176" s="62" t="s">
        <v>73</v>
      </c>
      <c r="C176" s="6"/>
      <c r="D176" s="36"/>
      <c r="E176" s="36"/>
      <c r="F176" s="36"/>
    </row>
    <row r="177" spans="2:6">
      <c r="B177" s="8" t="s">
        <v>23</v>
      </c>
      <c r="C177" s="6" t="s">
        <v>8</v>
      </c>
      <c r="D177" s="36">
        <f>(24.06*11.5)+4*1.05</f>
        <v>280.89</v>
      </c>
      <c r="E177" s="36"/>
      <c r="F177" s="36"/>
    </row>
    <row r="178" spans="2:6">
      <c r="B178" s="62" t="s">
        <v>74</v>
      </c>
      <c r="C178" s="6"/>
      <c r="D178" s="36"/>
      <c r="E178" s="36"/>
      <c r="F178" s="36"/>
    </row>
    <row r="179" spans="2:6">
      <c r="B179" s="60" t="s">
        <v>140</v>
      </c>
      <c r="C179" s="6" t="s">
        <v>9</v>
      </c>
      <c r="D179" s="36">
        <v>1</v>
      </c>
      <c r="E179" s="36"/>
      <c r="F179" s="36"/>
    </row>
    <row r="180" spans="2:6">
      <c r="B180" s="60" t="s">
        <v>141</v>
      </c>
      <c r="C180" s="6" t="s">
        <v>14</v>
      </c>
      <c r="D180" s="36">
        <v>3</v>
      </c>
      <c r="E180" s="36"/>
      <c r="F180" s="36"/>
    </row>
    <row r="181" spans="2:6">
      <c r="B181" s="60" t="s">
        <v>142</v>
      </c>
      <c r="C181" s="6" t="s">
        <v>9</v>
      </c>
      <c r="D181" s="36">
        <v>1</v>
      </c>
      <c r="E181" s="36"/>
      <c r="F181" s="36"/>
    </row>
    <row r="182" spans="2:6" ht="25.5">
      <c r="B182" s="59" t="s">
        <v>131</v>
      </c>
      <c r="C182" s="6" t="s">
        <v>14</v>
      </c>
      <c r="D182" s="36">
        <v>4</v>
      </c>
      <c r="E182" s="36"/>
      <c r="F182" s="36"/>
    </row>
    <row r="183" spans="2:6">
      <c r="B183" s="60" t="s">
        <v>143</v>
      </c>
      <c r="C183" s="6" t="s">
        <v>9</v>
      </c>
      <c r="D183" s="36">
        <v>1</v>
      </c>
      <c r="E183" s="36"/>
      <c r="F183" s="36"/>
    </row>
    <row r="184" spans="2:6">
      <c r="B184" s="62" t="s">
        <v>144</v>
      </c>
      <c r="C184" s="6"/>
      <c r="D184" s="36"/>
      <c r="E184" s="36"/>
      <c r="F184" s="36"/>
    </row>
    <row r="185" spans="2:6" ht="25.5">
      <c r="B185" s="60" t="s">
        <v>145</v>
      </c>
      <c r="C185" s="13" t="s">
        <v>8</v>
      </c>
      <c r="D185" s="36">
        <f>244.02</f>
        <v>244.02</v>
      </c>
      <c r="E185" s="36"/>
      <c r="F185" s="36"/>
    </row>
    <row r="186" spans="2:6">
      <c r="B186" s="62" t="s">
        <v>75</v>
      </c>
      <c r="C186" s="6"/>
      <c r="D186" s="36"/>
      <c r="E186" s="36"/>
      <c r="F186" s="36"/>
    </row>
    <row r="187" spans="2:6" ht="38.25">
      <c r="B187" s="8" t="s">
        <v>128</v>
      </c>
      <c r="C187" s="6" t="s">
        <v>5</v>
      </c>
      <c r="D187" s="36">
        <v>39.184800000000003</v>
      </c>
      <c r="E187" s="36"/>
      <c r="F187" s="36"/>
    </row>
    <row r="188" spans="2:6" ht="38.25">
      <c r="B188" s="8" t="s">
        <v>146</v>
      </c>
      <c r="C188" s="6" t="s">
        <v>13</v>
      </c>
      <c r="D188" s="36">
        <v>44.451999999999998</v>
      </c>
      <c r="E188" s="36"/>
      <c r="F188" s="36"/>
    </row>
    <row r="189" spans="2:6">
      <c r="B189" s="62" t="s">
        <v>76</v>
      </c>
      <c r="C189" s="6"/>
      <c r="D189" s="36"/>
      <c r="E189" s="36"/>
      <c r="F189" s="36"/>
    </row>
    <row r="190" spans="2:6">
      <c r="B190" s="8" t="s">
        <v>161</v>
      </c>
      <c r="C190" s="6" t="s">
        <v>8</v>
      </c>
      <c r="D190" s="36">
        <f>87*2</f>
        <v>174</v>
      </c>
      <c r="E190" s="36"/>
      <c r="F190" s="36"/>
    </row>
    <row r="191" spans="2:6">
      <c r="B191" s="62" t="s">
        <v>147</v>
      </c>
      <c r="C191" s="6"/>
      <c r="D191" s="36"/>
      <c r="E191" s="36"/>
      <c r="F191" s="36"/>
    </row>
    <row r="192" spans="2:6">
      <c r="B192" s="8" t="s">
        <v>161</v>
      </c>
      <c r="C192" s="6" t="s">
        <v>8</v>
      </c>
      <c r="D192" s="36">
        <v>224.79999456229908</v>
      </c>
      <c r="E192" s="36"/>
      <c r="F192" s="36"/>
    </row>
    <row r="193" spans="2:6">
      <c r="B193" s="62" t="s">
        <v>77</v>
      </c>
      <c r="C193" s="6"/>
      <c r="D193" s="36"/>
      <c r="E193" s="36"/>
      <c r="F193" s="36"/>
    </row>
    <row r="194" spans="2:6" ht="25.5">
      <c r="B194" s="60" t="s">
        <v>148</v>
      </c>
      <c r="C194" s="6" t="s">
        <v>5</v>
      </c>
      <c r="D194" s="36">
        <v>2</v>
      </c>
      <c r="E194" s="36"/>
      <c r="F194" s="36"/>
    </row>
    <row r="195" spans="2:6">
      <c r="B195" s="60" t="s">
        <v>78</v>
      </c>
      <c r="C195" s="6" t="s">
        <v>14</v>
      </c>
      <c r="D195" s="36">
        <v>240</v>
      </c>
      <c r="E195" s="36"/>
      <c r="F195" s="36"/>
    </row>
    <row r="196" spans="2:6">
      <c r="B196" s="60" t="s">
        <v>79</v>
      </c>
      <c r="C196" s="6" t="s">
        <v>8</v>
      </c>
      <c r="D196" s="36">
        <v>240</v>
      </c>
      <c r="E196" s="36"/>
      <c r="F196" s="36"/>
    </row>
    <row r="197" spans="2:6">
      <c r="B197" s="62" t="s">
        <v>80</v>
      </c>
      <c r="C197" s="6"/>
      <c r="D197" s="36"/>
      <c r="E197" s="36"/>
      <c r="F197" s="36"/>
    </row>
    <row r="198" spans="2:6">
      <c r="B198" s="60" t="s">
        <v>81</v>
      </c>
      <c r="C198" s="6" t="s">
        <v>8</v>
      </c>
      <c r="D198" s="36">
        <v>358.97</v>
      </c>
      <c r="E198" s="36"/>
      <c r="F198" s="36"/>
    </row>
    <row r="199" spans="2:6">
      <c r="B199" s="60" t="s">
        <v>82</v>
      </c>
      <c r="C199" s="6" t="s">
        <v>8</v>
      </c>
      <c r="D199" s="36">
        <f>+D188/10.76</f>
        <v>4.1312267657992567</v>
      </c>
      <c r="E199" s="36"/>
      <c r="F199" s="36"/>
    </row>
    <row r="200" spans="2:6">
      <c r="B200" s="60" t="s">
        <v>83</v>
      </c>
      <c r="C200" s="6" t="s">
        <v>8</v>
      </c>
      <c r="D200" s="36">
        <v>103.02</v>
      </c>
      <c r="E200" s="36"/>
      <c r="F200" s="36"/>
    </row>
    <row r="201" spans="2:6">
      <c r="B201" s="62" t="s">
        <v>64</v>
      </c>
      <c r="C201" s="6"/>
      <c r="D201" s="36"/>
      <c r="E201" s="36"/>
      <c r="F201" s="36"/>
    </row>
    <row r="202" spans="2:6">
      <c r="B202" s="60" t="s">
        <v>84</v>
      </c>
      <c r="C202" s="6" t="s">
        <v>45</v>
      </c>
      <c r="D202" s="36">
        <v>1</v>
      </c>
      <c r="E202" s="36"/>
      <c r="F202" s="36"/>
    </row>
    <row r="203" spans="2:6">
      <c r="B203" s="63" t="s">
        <v>85</v>
      </c>
      <c r="C203" s="6"/>
      <c r="D203" s="36"/>
      <c r="E203" s="36"/>
      <c r="F203" s="36"/>
    </row>
    <row r="204" spans="2:6" ht="25.5">
      <c r="B204" s="8" t="s">
        <v>149</v>
      </c>
      <c r="C204" s="6" t="s">
        <v>86</v>
      </c>
      <c r="D204" s="36">
        <v>25</v>
      </c>
      <c r="E204" s="36"/>
      <c r="F204" s="36"/>
    </row>
    <row r="205" spans="2:6">
      <c r="B205" s="64" t="s">
        <v>150</v>
      </c>
      <c r="C205" s="6" t="s">
        <v>86</v>
      </c>
      <c r="D205" s="36">
        <v>10</v>
      </c>
      <c r="E205" s="36"/>
      <c r="F205" s="36"/>
    </row>
    <row r="206" spans="2:6">
      <c r="B206" s="64" t="s">
        <v>151</v>
      </c>
      <c r="C206" s="6" t="s">
        <v>86</v>
      </c>
      <c r="D206" s="36">
        <v>1</v>
      </c>
      <c r="E206" s="36"/>
      <c r="F206" s="36"/>
    </row>
    <row r="207" spans="2:6">
      <c r="B207" s="8" t="s">
        <v>152</v>
      </c>
      <c r="C207" s="6" t="s">
        <v>86</v>
      </c>
      <c r="D207" s="36">
        <v>1</v>
      </c>
      <c r="E207" s="36"/>
      <c r="F207" s="36"/>
    </row>
    <row r="208" spans="2:6">
      <c r="B208" s="64" t="s">
        <v>153</v>
      </c>
      <c r="C208" s="6" t="s">
        <v>86</v>
      </c>
      <c r="D208" s="36">
        <v>15</v>
      </c>
      <c r="E208" s="36"/>
      <c r="F208" s="36"/>
    </row>
    <row r="209" spans="2:6">
      <c r="B209" s="93" t="s">
        <v>167</v>
      </c>
      <c r="C209" s="94" t="s">
        <v>168</v>
      </c>
      <c r="D209" s="95">
        <v>8</v>
      </c>
      <c r="E209" s="36"/>
      <c r="F209" s="36"/>
    </row>
    <row r="210" spans="2:6">
      <c r="B210" s="93" t="s">
        <v>169</v>
      </c>
      <c r="C210" s="94" t="s">
        <v>168</v>
      </c>
      <c r="D210" s="95">
        <v>1</v>
      </c>
      <c r="E210" s="36"/>
      <c r="F210" s="36"/>
    </row>
    <row r="211" spans="2:6">
      <c r="B211" s="93" t="s">
        <v>170</v>
      </c>
      <c r="C211" s="94" t="s">
        <v>171</v>
      </c>
      <c r="D211" s="95">
        <v>1</v>
      </c>
      <c r="E211" s="36"/>
      <c r="F211" s="36"/>
    </row>
    <row r="212" spans="2:6">
      <c r="B212" s="93" t="s">
        <v>172</v>
      </c>
      <c r="C212" s="94" t="s">
        <v>168</v>
      </c>
      <c r="D212" s="95">
        <v>1</v>
      </c>
      <c r="E212" s="36"/>
      <c r="F212" s="36"/>
    </row>
    <row r="213" spans="2:6" ht="15.75" thickBot="1">
      <c r="B213" s="8"/>
      <c r="C213" s="6"/>
      <c r="D213" s="35"/>
      <c r="E213" s="36"/>
      <c r="F213" s="36"/>
    </row>
    <row r="214" spans="2:6" ht="15.75" thickBot="1">
      <c r="B214" s="61" t="s">
        <v>87</v>
      </c>
      <c r="C214" s="6"/>
      <c r="D214" s="35"/>
      <c r="E214" s="36"/>
      <c r="F214" s="36"/>
    </row>
    <row r="215" spans="2:6" ht="16.5" thickTop="1" thickBot="1">
      <c r="B215" s="8" t="s">
        <v>162</v>
      </c>
      <c r="C215" s="6" t="s">
        <v>86</v>
      </c>
      <c r="D215" s="35">
        <v>15</v>
      </c>
      <c r="E215" s="36"/>
      <c r="F215" s="36"/>
    </row>
    <row r="216" spans="2:6" ht="15.75" thickBot="1">
      <c r="B216" s="61" t="s">
        <v>53</v>
      </c>
      <c r="C216" s="6"/>
      <c r="D216" s="35"/>
      <c r="E216" s="36"/>
      <c r="F216" s="36"/>
    </row>
    <row r="217" spans="2:6" ht="15.75" thickTop="1">
      <c r="B217" s="96" t="s">
        <v>173</v>
      </c>
      <c r="C217" s="97"/>
      <c r="D217" s="98"/>
      <c r="E217" s="36"/>
      <c r="F217" s="99"/>
    </row>
    <row r="218" spans="2:6">
      <c r="B218" s="100" t="s">
        <v>174</v>
      </c>
      <c r="C218" s="101" t="s">
        <v>175</v>
      </c>
      <c r="D218" s="102">
        <v>8.9</v>
      </c>
      <c r="E218" s="36"/>
      <c r="F218" s="103"/>
    </row>
    <row r="219" spans="2:6">
      <c r="B219" s="100" t="s">
        <v>176</v>
      </c>
      <c r="C219" s="101" t="s">
        <v>175</v>
      </c>
      <c r="D219" s="102">
        <v>2.95</v>
      </c>
      <c r="E219" s="36"/>
      <c r="F219" s="103"/>
    </row>
    <row r="220" spans="2:6">
      <c r="B220" s="91" t="s">
        <v>177</v>
      </c>
      <c r="C220" s="101" t="s">
        <v>13</v>
      </c>
      <c r="D220" s="102">
        <v>3.5600000000000005</v>
      </c>
      <c r="E220" s="36"/>
      <c r="F220" s="103"/>
    </row>
    <row r="221" spans="2:6">
      <c r="B221" s="91" t="s">
        <v>178</v>
      </c>
      <c r="C221" s="101" t="s">
        <v>13</v>
      </c>
      <c r="D221" s="102">
        <v>3.5600000000000005</v>
      </c>
      <c r="E221" s="36"/>
      <c r="F221" s="103"/>
    </row>
    <row r="222" spans="2:6">
      <c r="B222" s="104" t="s">
        <v>179</v>
      </c>
      <c r="C222" s="105" t="s">
        <v>13</v>
      </c>
      <c r="D222" s="106">
        <v>50</v>
      </c>
      <c r="E222" s="36"/>
      <c r="F222" s="103"/>
    </row>
    <row r="223" spans="2:6">
      <c r="B223" s="104" t="s">
        <v>180</v>
      </c>
      <c r="C223" s="107" t="s">
        <v>171</v>
      </c>
      <c r="D223" s="110">
        <v>1</v>
      </c>
      <c r="E223" s="36"/>
      <c r="F223" s="90"/>
    </row>
    <row r="224" spans="2:6">
      <c r="B224" s="104" t="s">
        <v>181</v>
      </c>
      <c r="C224" s="107" t="s">
        <v>171</v>
      </c>
      <c r="D224" s="110">
        <v>1</v>
      </c>
      <c r="E224" s="36"/>
      <c r="F224" s="90"/>
    </row>
    <row r="225" spans="1:6">
      <c r="B225" s="104" t="s">
        <v>182</v>
      </c>
      <c r="C225" s="107" t="s">
        <v>171</v>
      </c>
      <c r="D225" s="110">
        <v>1</v>
      </c>
      <c r="E225" s="36"/>
      <c r="F225" s="90"/>
    </row>
    <row r="226" spans="1:6">
      <c r="B226" s="104" t="s">
        <v>183</v>
      </c>
      <c r="C226" s="107" t="s">
        <v>171</v>
      </c>
      <c r="D226" s="110">
        <v>1</v>
      </c>
      <c r="E226" s="36"/>
      <c r="F226" s="90"/>
    </row>
    <row r="227" spans="1:6">
      <c r="B227" s="108" t="s">
        <v>184</v>
      </c>
      <c r="C227" s="109" t="s">
        <v>8</v>
      </c>
      <c r="D227" s="111">
        <v>476</v>
      </c>
      <c r="E227" s="36"/>
      <c r="F227" s="112"/>
    </row>
    <row r="228" spans="1:6">
      <c r="B228" s="8"/>
      <c r="C228" s="6"/>
      <c r="D228" s="35"/>
      <c r="E228" s="36"/>
      <c r="F228" s="36"/>
    </row>
    <row r="229" spans="1:6">
      <c r="B229" s="8"/>
      <c r="C229" s="6"/>
      <c r="D229" s="35"/>
      <c r="E229" s="36"/>
      <c r="F229" s="36"/>
    </row>
    <row r="230" spans="1:6">
      <c r="B230" s="8"/>
      <c r="C230" s="6"/>
      <c r="D230" s="35"/>
      <c r="E230" s="36"/>
      <c r="F230" s="36"/>
    </row>
    <row r="231" spans="1:6" ht="15" customHeight="1" thickBot="1">
      <c r="B231" s="8"/>
      <c r="C231" s="6"/>
      <c r="D231" s="35"/>
      <c r="E231" s="36"/>
      <c r="F231" s="36"/>
    </row>
    <row r="232" spans="1:6" s="21" customFormat="1" ht="15.75" customHeight="1" thickBot="1">
      <c r="A232" s="18"/>
      <c r="B232" s="20"/>
      <c r="C232" s="120" t="s">
        <v>96</v>
      </c>
      <c r="D232" s="121"/>
      <c r="E232" s="122"/>
      <c r="F232" s="45">
        <f>SUM(F12:F231)</f>
        <v>0</v>
      </c>
    </row>
    <row r="233" spans="1:6" s="21" customFormat="1" ht="12.75">
      <c r="A233" s="18"/>
      <c r="B233" s="20"/>
      <c r="C233" s="22"/>
      <c r="D233" s="81"/>
      <c r="E233" s="82"/>
      <c r="F233" s="81"/>
    </row>
    <row r="234" spans="1:6" s="21" customFormat="1" ht="13.5" thickBot="1">
      <c r="A234" s="18"/>
      <c r="B234" s="20"/>
      <c r="C234" s="22"/>
      <c r="D234" s="81"/>
      <c r="E234" s="82"/>
      <c r="F234" s="81"/>
    </row>
    <row r="235" spans="1:6" s="21" customFormat="1" ht="13.5" thickBot="1">
      <c r="A235" s="18"/>
      <c r="B235" s="23" t="s">
        <v>88</v>
      </c>
      <c r="C235" s="22"/>
      <c r="D235" s="81"/>
      <c r="E235" s="82"/>
      <c r="F235" s="81"/>
    </row>
    <row r="236" spans="1:6" s="21" customFormat="1" ht="13.5" thickTop="1">
      <c r="A236" s="18"/>
      <c r="B236" s="20" t="s">
        <v>89</v>
      </c>
      <c r="C236" s="22"/>
      <c r="D236" s="24">
        <v>0.1</v>
      </c>
      <c r="E236" s="82"/>
      <c r="F236" s="81">
        <f>+F232*D236</f>
        <v>0</v>
      </c>
    </row>
    <row r="237" spans="1:6" s="21" customFormat="1" ht="12.75">
      <c r="A237" s="18"/>
      <c r="B237" s="20" t="s">
        <v>90</v>
      </c>
      <c r="C237" s="22"/>
      <c r="D237" s="24">
        <v>0.04</v>
      </c>
      <c r="E237" s="82"/>
      <c r="F237" s="81">
        <f>+F232*D237</f>
        <v>0</v>
      </c>
    </row>
    <row r="238" spans="1:6" s="21" customFormat="1" ht="12.75">
      <c r="A238" s="18"/>
      <c r="B238" s="20" t="s">
        <v>91</v>
      </c>
      <c r="C238" s="22"/>
      <c r="D238" s="24">
        <v>0.03</v>
      </c>
      <c r="E238" s="82"/>
      <c r="F238" s="81">
        <f>+F232*D238</f>
        <v>0</v>
      </c>
    </row>
    <row r="239" spans="1:6" s="21" customFormat="1" ht="12.75">
      <c r="A239" s="18"/>
      <c r="B239" s="20" t="s">
        <v>92</v>
      </c>
      <c r="C239" s="22"/>
      <c r="D239" s="24">
        <v>0.01</v>
      </c>
      <c r="E239" s="82"/>
      <c r="F239" s="81">
        <f>+F232*D239</f>
        <v>0</v>
      </c>
    </row>
    <row r="240" spans="1:6" s="21" customFormat="1" ht="12.75">
      <c r="A240" s="18"/>
      <c r="B240" s="20" t="s">
        <v>97</v>
      </c>
      <c r="C240" s="22"/>
      <c r="D240" s="24">
        <v>4.4999999999999998E-2</v>
      </c>
      <c r="E240" s="84"/>
      <c r="F240" s="81">
        <f>+F232*D240</f>
        <v>0</v>
      </c>
    </row>
    <row r="241" spans="1:6" s="21" customFormat="1" ht="12.75">
      <c r="A241" s="18"/>
      <c r="B241" s="20" t="s">
        <v>98</v>
      </c>
      <c r="C241" s="22"/>
      <c r="D241" s="24">
        <v>0.05</v>
      </c>
      <c r="E241" s="84"/>
      <c r="F241" s="81">
        <f>+F232*D241</f>
        <v>0</v>
      </c>
    </row>
    <row r="242" spans="1:6" s="21" customFormat="1" ht="12.75">
      <c r="A242" s="18"/>
      <c r="B242" s="20" t="s">
        <v>93</v>
      </c>
      <c r="C242" s="22"/>
      <c r="D242" s="24">
        <v>1E-3</v>
      </c>
      <c r="E242" s="82"/>
      <c r="F242" s="81">
        <f>+F232*D242</f>
        <v>0</v>
      </c>
    </row>
    <row r="243" spans="1:6" s="21" customFormat="1" ht="12.75">
      <c r="A243" s="18"/>
      <c r="B243" s="20"/>
      <c r="C243" s="22"/>
      <c r="D243" s="24"/>
      <c r="E243" s="82"/>
      <c r="F243" s="81"/>
    </row>
    <row r="244" spans="1:6" s="21" customFormat="1" ht="12.75">
      <c r="A244" s="18"/>
      <c r="B244" s="20" t="s">
        <v>94</v>
      </c>
      <c r="C244" s="22"/>
      <c r="D244" s="24">
        <v>0.18</v>
      </c>
      <c r="E244" s="82"/>
      <c r="F244" s="81">
        <f>+F236*D244</f>
        <v>0</v>
      </c>
    </row>
    <row r="245" spans="1:6" s="21" customFormat="1" ht="13.5" thickBot="1">
      <c r="A245" s="18"/>
      <c r="B245" s="20"/>
      <c r="C245" s="22"/>
      <c r="D245" s="81"/>
      <c r="E245" s="82"/>
      <c r="F245" s="81"/>
    </row>
    <row r="246" spans="1:6" s="21" customFormat="1" ht="15.75" customHeight="1" thickBot="1">
      <c r="A246" s="18"/>
      <c r="B246" s="20"/>
      <c r="C246" s="123" t="s">
        <v>99</v>
      </c>
      <c r="D246" s="124"/>
      <c r="E246" s="124"/>
      <c r="F246" s="45">
        <f>SUM(F236:F245)</f>
        <v>0</v>
      </c>
    </row>
    <row r="247" spans="1:6" s="21" customFormat="1" ht="12.75">
      <c r="A247" s="18"/>
      <c r="B247" s="20"/>
      <c r="C247" s="22"/>
      <c r="D247" s="81"/>
      <c r="E247" s="82"/>
      <c r="F247" s="81"/>
    </row>
    <row r="248" spans="1:6" s="21" customFormat="1" ht="12.75">
      <c r="A248" s="18"/>
      <c r="B248" s="20"/>
      <c r="C248" s="22"/>
      <c r="D248" s="83"/>
      <c r="E248" s="82"/>
      <c r="F248" s="81"/>
    </row>
    <row r="249" spans="1:6" s="21" customFormat="1" ht="13.5" thickBot="1">
      <c r="A249" s="18"/>
      <c r="B249" s="20"/>
      <c r="C249" s="22"/>
      <c r="D249" s="81"/>
      <c r="E249" s="82"/>
      <c r="F249" s="81"/>
    </row>
    <row r="250" spans="1:6" s="21" customFormat="1" ht="15.75" customHeight="1" thickBot="1">
      <c r="A250" s="18"/>
      <c r="B250" s="20"/>
      <c r="C250" s="115" t="s">
        <v>100</v>
      </c>
      <c r="D250" s="116"/>
      <c r="E250" s="116"/>
      <c r="F250" s="85">
        <f>+F232+F246</f>
        <v>0</v>
      </c>
    </row>
    <row r="251" spans="1:6" s="21" customFormat="1" ht="12.75">
      <c r="A251" s="18"/>
      <c r="B251" s="20"/>
      <c r="C251" s="22"/>
      <c r="D251" s="81"/>
      <c r="E251" s="82"/>
      <c r="F251" s="81"/>
    </row>
    <row r="252" spans="1:6" s="21" customFormat="1" ht="12.75">
      <c r="A252" s="18"/>
      <c r="B252" s="20"/>
      <c r="C252" s="22"/>
      <c r="D252" s="81"/>
      <c r="E252" s="82"/>
      <c r="F252" s="81"/>
    </row>
    <row r="253" spans="1:6" s="21" customFormat="1" ht="12.75">
      <c r="A253" s="18"/>
      <c r="B253" s="20"/>
      <c r="C253" s="22"/>
      <c r="D253" s="81"/>
      <c r="E253" s="82"/>
      <c r="F253" s="81"/>
    </row>
    <row r="254" spans="1:6" s="21" customFormat="1" ht="12.75">
      <c r="A254" s="18"/>
      <c r="B254" s="113" t="s">
        <v>163</v>
      </c>
      <c r="C254" s="113"/>
      <c r="D254" s="113"/>
      <c r="E254" s="82"/>
      <c r="F254" s="81"/>
    </row>
    <row r="255" spans="1:6">
      <c r="B255" s="2"/>
      <c r="C255" s="2"/>
      <c r="D255" s="2"/>
    </row>
    <row r="256" spans="1:6">
      <c r="B256" s="114" t="s">
        <v>164</v>
      </c>
      <c r="C256" s="114"/>
      <c r="D256" s="114"/>
    </row>
    <row r="257" spans="2:4">
      <c r="B257" s="113" t="s">
        <v>165</v>
      </c>
      <c r="C257" s="113"/>
      <c r="D257" s="113"/>
    </row>
  </sheetData>
  <mergeCells count="9">
    <mergeCell ref="B254:D254"/>
    <mergeCell ref="B256:D256"/>
    <mergeCell ref="B257:D257"/>
    <mergeCell ref="C250:E250"/>
    <mergeCell ref="A1:F1"/>
    <mergeCell ref="A6:F6"/>
    <mergeCell ref="C8:F9"/>
    <mergeCell ref="C232:E232"/>
    <mergeCell ref="C246:E246"/>
  </mergeCells>
  <printOptions horizontalCentered="1"/>
  <pageMargins left="0.19685039370078741" right="0.19685039370078741" top="0.35433070866141736" bottom="0.55118110236220474" header="0.31496062992125984" footer="0.11811023622047245"/>
  <pageSetup scale="90" orientation="portrait" r:id="rId1"/>
  <headerFooter>
    <oddFooter>&amp;LCentro Educativo Mercedes Manzueta- El Mogote&amp;R&amp;P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Gregorio Valdez</cp:lastModifiedBy>
  <cp:lastPrinted>2019-04-01T19:31:16Z</cp:lastPrinted>
  <dcterms:created xsi:type="dcterms:W3CDTF">2015-07-20T18:14:19Z</dcterms:created>
  <dcterms:modified xsi:type="dcterms:W3CDTF">2019-06-21T15:27:23Z</dcterms:modified>
</cp:coreProperties>
</file>